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8460" windowHeight="6045" tabRatio="820" activeTab="8"/>
  </bookViews>
  <sheets>
    <sheet name="900" sheetId="1" r:id="rId1"/>
    <sheet name="7950600" sheetId="2" r:id="rId2"/>
    <sheet name="многод." sheetId="3" r:id="rId3"/>
    <sheet name="субсидия" sheetId="4" r:id="rId4"/>
    <sheet name="дош. детство" sheetId="5" r:id="rId5"/>
    <sheet name="7950400" sheetId="6" r:id="rId6"/>
    <sheet name="3700000" sheetId="7" r:id="rId7"/>
    <sheet name="5 4209902 612" sheetId="8" r:id="rId8"/>
    <sheet name="34 сад" sheetId="9" r:id="rId9"/>
  </sheets>
  <definedNames>
    <definedName name="_xlnm.Print_Area" localSheetId="7">'5 4209902 612'!$A$1:$O$21</definedName>
  </definedNames>
  <calcPr fullCalcOnLoad="1"/>
</workbook>
</file>

<file path=xl/sharedStrings.xml><?xml version="1.0" encoding="utf-8"?>
<sst xmlns="http://schemas.openxmlformats.org/spreadsheetml/2006/main" count="788" uniqueCount="217">
  <si>
    <t>Договор №          от                       с кем</t>
  </si>
  <si>
    <t>номер</t>
  </si>
  <si>
    <t>минут</t>
  </si>
  <si>
    <t>*</t>
  </si>
  <si>
    <t>мес.</t>
  </si>
  <si>
    <t>оплата отопления и технологических нужд</t>
  </si>
  <si>
    <t>Гкал</t>
  </si>
  <si>
    <t>=</t>
  </si>
  <si>
    <t>чел.</t>
  </si>
  <si>
    <t>руб.</t>
  </si>
  <si>
    <t>оплата потребления газа</t>
  </si>
  <si>
    <t>оплата потребления освещения</t>
  </si>
  <si>
    <t xml:space="preserve"> свободные нерегулируемые цены </t>
  </si>
  <si>
    <t>оплата водоснабжения помещения</t>
  </si>
  <si>
    <t>вода</t>
  </si>
  <si>
    <t>канализация</t>
  </si>
  <si>
    <t>куб.м.</t>
  </si>
  <si>
    <t>Вывоз мусора</t>
  </si>
  <si>
    <t>Дератизация помещения</t>
  </si>
  <si>
    <t>-</t>
  </si>
  <si>
    <t>Оплата тек.ремонта зданий и сооружений ( 0,5% от балансовой стоимости)</t>
  </si>
  <si>
    <t>тревожная кнопка</t>
  </si>
  <si>
    <t>медосмотр сотрудников</t>
  </si>
  <si>
    <t>налог на имущество 2,2% от остаточной стоимости о.с.</t>
  </si>
  <si>
    <t>налог на землю 1.5% от кадастровой стоимости</t>
  </si>
  <si>
    <t>транспортный налог</t>
  </si>
  <si>
    <t>____________</t>
  </si>
  <si>
    <t>расшифровка подписи</t>
  </si>
  <si>
    <t>квт.</t>
  </si>
  <si>
    <t>мес</t>
  </si>
  <si>
    <t>Расчет расходов бюджета по аналитическому коду  211</t>
  </si>
  <si>
    <t>Расчет расходов бюджета по аналитическому коду  212</t>
  </si>
  <si>
    <t>"Заработная плата"</t>
  </si>
  <si>
    <t>"Прочие выплаты"</t>
  </si>
  <si>
    <t>Расчет расходов бюджета по аналитическому коду  213</t>
  </si>
  <si>
    <t>"Начисления на выплаты по оплате труда"</t>
  </si>
  <si>
    <t>Расчет расходов бюджета по аналитическому коду  221</t>
  </si>
  <si>
    <t>"Услуги связи"</t>
  </si>
  <si>
    <t>Расчет расходов бюджета по аналитическому коду  223</t>
  </si>
  <si>
    <t>"Коммунальные услуги"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</si>
  <si>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</si>
  <si>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</si>
  <si>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226</t>
  </si>
  <si>
    <t>"Прочие работы, услуги "</t>
  </si>
  <si>
    <t>Расчет расходов бюджета по аналитическому коду  290</t>
  </si>
  <si>
    <t>"Прочие расходы"</t>
  </si>
  <si>
    <t>Расчет расходов бюджета по аналитическому коду  340</t>
  </si>
  <si>
    <t>"Увеличение стоимости материальных запасов"</t>
  </si>
  <si>
    <t>статья 340 "Увеличение стоимости материальных запасов"</t>
  </si>
  <si>
    <t>Дети</t>
  </si>
  <si>
    <t>Родительская плата 1 дня, руб.</t>
  </si>
  <si>
    <t>Кол-во дней</t>
  </si>
  <si>
    <t>Итого, руб.</t>
  </si>
  <si>
    <t>Кол-во детей со 100%-ной оплатой</t>
  </si>
  <si>
    <t>освобожденные от оплаты на 100 %</t>
  </si>
  <si>
    <t>освобожденные от оплаты на 25 %</t>
  </si>
  <si>
    <t>Итого</t>
  </si>
  <si>
    <t>0701 4209900 900</t>
  </si>
  <si>
    <t>освобожденные от оплаты на 90 %</t>
  </si>
  <si>
    <t>Питание детей</t>
  </si>
  <si>
    <t>Стоимость питания 1 дня, руб.</t>
  </si>
  <si>
    <t>Наименование</t>
  </si>
  <si>
    <t>Ед. измер.</t>
  </si>
  <si>
    <t>Кол-во</t>
  </si>
  <si>
    <t>Цена, руб.</t>
  </si>
  <si>
    <t>кол-во детей всего</t>
  </si>
  <si>
    <t>интернет</t>
  </si>
  <si>
    <t>тех. обслуживание кнопки, пож. сигнализации</t>
  </si>
  <si>
    <t>АПС</t>
  </si>
  <si>
    <t>утилизация отходов ртутосодержащих ламп</t>
  </si>
  <si>
    <t>отсутствие без уважительной причины</t>
  </si>
  <si>
    <t>974 0701 7953000 950</t>
  </si>
  <si>
    <t>"Прочие расходы, услуги"</t>
  </si>
  <si>
    <t>м2</t>
  </si>
  <si>
    <t>Расчет расходов бюджета по аналитическому коду  310</t>
  </si>
  <si>
    <t>"Увеличение стоимости основных средств"</t>
  </si>
  <si>
    <t>м3</t>
  </si>
  <si>
    <t>974 0701 4209902 611</t>
  </si>
  <si>
    <t xml:space="preserve">кадастровый номер  </t>
  </si>
  <si>
    <t>974 0701 7976302 612</t>
  </si>
  <si>
    <t>974 0701 7950400 612</t>
  </si>
  <si>
    <t xml:space="preserve"> </t>
  </si>
  <si>
    <t xml:space="preserve">Договор №       от            с  </t>
  </si>
  <si>
    <t>974 0701 795600 612</t>
  </si>
  <si>
    <t>Н.В.Егер</t>
  </si>
  <si>
    <t>С.Б.Барабанова</t>
  </si>
  <si>
    <t>31____________</t>
  </si>
  <si>
    <t>Договор № 27593 от 10.03.2012г. с кем  ОАО "Ростелеком"</t>
  </si>
  <si>
    <t>Договор №  40  от  29.02.2012г. с кем ООО "СКМ Энергосервис"</t>
  </si>
  <si>
    <t>Договор № 943  от 20.02.2012г. с кем ОАО"Пензаэнергосбыт"</t>
  </si>
  <si>
    <t>Договор №56 от 27.12.2011г  с кем ООО"Горводоканал"</t>
  </si>
  <si>
    <t>Обслуживание средств радиомодема</t>
  </si>
  <si>
    <t>Обслуживание учета тепловой энергии</t>
  </si>
  <si>
    <t>Бумага ксероксная</t>
  </si>
  <si>
    <t>Ручка шариковая</t>
  </si>
  <si>
    <t>Карандаши</t>
  </si>
  <si>
    <t>Тетради</t>
  </si>
  <si>
    <t>Стерка</t>
  </si>
  <si>
    <t>шт</t>
  </si>
  <si>
    <t>Краска</t>
  </si>
  <si>
    <t>кг</t>
  </si>
  <si>
    <t>Плитка</t>
  </si>
  <si>
    <t>Клей</t>
  </si>
  <si>
    <t>Пиломатериал</t>
  </si>
  <si>
    <t>куб.м</t>
  </si>
  <si>
    <t>Валик</t>
  </si>
  <si>
    <t>Олифа</t>
  </si>
  <si>
    <t>литр</t>
  </si>
  <si>
    <t>"Веселая клякса"</t>
  </si>
  <si>
    <t>"Говорун"</t>
  </si>
  <si>
    <t>ДОХОД ВСЕГО:</t>
  </si>
  <si>
    <t>РАСХОД</t>
  </si>
  <si>
    <t xml:space="preserve">статья 211 "Заработная плата" </t>
  </si>
  <si>
    <t>статья 213 "Начисление на оплату труда</t>
  </si>
  <si>
    <t>Папка</t>
  </si>
  <si>
    <t>Папка с твердым переплетом</t>
  </si>
  <si>
    <t>Бумага писчая</t>
  </si>
  <si>
    <t>Валик металлический</t>
  </si>
  <si>
    <t>Договор № 570 от 01.01.2012г. с кем ОВО УМВД России по г.Пензе</t>
  </si>
  <si>
    <t>Информационное обеспечение программного продукта 1С"Бухгалтерия"</t>
  </si>
  <si>
    <t>18м2</t>
  </si>
  <si>
    <t xml:space="preserve">Договор №      от      с кем </t>
  </si>
  <si>
    <t>Договор № 615Б от 11.12.2012 г. с кем ООО"Спецтранс"</t>
  </si>
  <si>
    <t>Договор № 6004009085 от  01.01.2013г с кем ФГУП "Охрана"</t>
  </si>
  <si>
    <t>Договор № 311/13 от 01.01.2013г. с кем ИП Володина Т.А.</t>
  </si>
  <si>
    <t>Договор № 08/Р от 10.01.2013г с кем ООО"Чернобылец плюс"</t>
  </si>
  <si>
    <t>Договор № 21/АБ от 09.01.2013г с кем ООО"Чернобылец плюс"</t>
  </si>
  <si>
    <t>Договор № ТО 31/2013 от 09.01.2013г с кем ООО"ИНТОП ПЛЮС"</t>
  </si>
  <si>
    <t>Договор № ТО 31/2013  от 09.01.2013г  с кем ООО"АКВА-МЕТРОНИКА"</t>
  </si>
  <si>
    <t>Договор № 48/110112/004 от 09.01.2013г с ООО"БИТ Основа Бизнеса"</t>
  </si>
  <si>
    <t>974 0701 4209902 612</t>
  </si>
  <si>
    <t>Аварийное освещение</t>
  </si>
  <si>
    <t>88803 * 30,2%</t>
  </si>
  <si>
    <t>статья 226 "Прочие работы, услуги"</t>
  </si>
  <si>
    <t>Информационное обслуживание 1 С</t>
  </si>
  <si>
    <t>Мыло туалетное</t>
  </si>
  <si>
    <t>Мыло хозяйственное</t>
  </si>
  <si>
    <t>Стиральный порошок</t>
  </si>
  <si>
    <t>Перчатки</t>
  </si>
  <si>
    <t>Халаты</t>
  </si>
  <si>
    <t>Стамеска</t>
  </si>
  <si>
    <t>Тепло</t>
  </si>
  <si>
    <t>ГВС</t>
  </si>
  <si>
    <t xml:space="preserve">Договор №      от        с кем </t>
  </si>
  <si>
    <t>Тех. обслуживание  узлов  регулирования</t>
  </si>
  <si>
    <t>Поверка и ремонт теплосчетчиков</t>
  </si>
  <si>
    <t>5712,50  *  4 шт</t>
  </si>
  <si>
    <t>Монтаж освещения</t>
  </si>
  <si>
    <t>рентген</t>
  </si>
  <si>
    <t>маммография</t>
  </si>
  <si>
    <t>Спил деревьев  10735 руб . * 3 шт.</t>
  </si>
  <si>
    <t>фильтр 20000 руб. * 3 шт.</t>
  </si>
  <si>
    <t>"Маленький энштейн"</t>
  </si>
  <si>
    <t>"Ритмика"</t>
  </si>
  <si>
    <t>"Шахматы"</t>
  </si>
  <si>
    <t>"Детская йога и антистрессовая гимнастика"</t>
  </si>
  <si>
    <t>Дельфиненок"</t>
  </si>
  <si>
    <t xml:space="preserve">Остаток  средств на 01.01.2013г. на продукты питания </t>
  </si>
  <si>
    <t>Остаток средств  на начало года</t>
  </si>
  <si>
    <t>6265535,32</t>
  </si>
  <si>
    <t>ДОХОД</t>
  </si>
  <si>
    <r>
      <t xml:space="preserve">ДОХОД : </t>
    </r>
    <r>
      <rPr>
        <b/>
        <sz val="10"/>
        <rFont val="Times New Roman CE"/>
        <family val="0"/>
      </rPr>
      <t>Родительская плата</t>
    </r>
  </si>
  <si>
    <r>
      <rPr>
        <sz val="10"/>
        <rFont val="Times New Roman CE"/>
        <family val="0"/>
      </rPr>
      <t>ДОХОД</t>
    </r>
    <r>
      <rPr>
        <b/>
        <sz val="10"/>
        <rFont val="Times New Roman CE"/>
        <family val="0"/>
      </rPr>
      <t xml:space="preserve">: От ведения кружка:  </t>
    </r>
    <r>
      <rPr>
        <sz val="10"/>
        <rFont val="Times New Roman CE"/>
        <family val="0"/>
      </rPr>
      <t>в том числе</t>
    </r>
  </si>
  <si>
    <t>Журнал учета</t>
  </si>
  <si>
    <t>Папка для бумаг</t>
  </si>
  <si>
    <t>Остаток средств на 01.01.2013г. на продукты питания</t>
  </si>
  <si>
    <t xml:space="preserve">Договор №        от           с кем    </t>
  </si>
  <si>
    <t>доступ</t>
  </si>
  <si>
    <t>вывоз ЖБО</t>
  </si>
  <si>
    <t xml:space="preserve">Договор №     от            с кем </t>
  </si>
  <si>
    <t>6м2</t>
  </si>
  <si>
    <t xml:space="preserve">Договор №          от              с кем </t>
  </si>
  <si>
    <t xml:space="preserve">Договор №           от             с кем </t>
  </si>
  <si>
    <t>Договор №          от          с кем</t>
  </si>
  <si>
    <t xml:space="preserve">Договор №            от         с кем </t>
  </si>
  <si>
    <t>Аттестация рабочих мест</t>
  </si>
  <si>
    <t>мест</t>
  </si>
  <si>
    <t>Огнезащитная обработка</t>
  </si>
  <si>
    <t>Замер сопротивления</t>
  </si>
  <si>
    <t>Договор №         от               с кем</t>
  </si>
  <si>
    <t>Тех. обслуживание  аварийного освещения</t>
  </si>
  <si>
    <t>Промывка и опресовка</t>
  </si>
  <si>
    <t>Техническое обслуживание оборудования</t>
  </si>
  <si>
    <t xml:space="preserve">Договор №            от              с кем </t>
  </si>
  <si>
    <t>Заправка огнетушителей</t>
  </si>
  <si>
    <t>Обследование тех/состояния вентиляционных каналов</t>
  </si>
  <si>
    <t>Реконструкция узла учета отопления и ГВС</t>
  </si>
  <si>
    <t xml:space="preserve">Договор №            от            с кем </t>
  </si>
  <si>
    <t>Монтаж и наладка аварийного освещения</t>
  </si>
  <si>
    <t>Договор №          от           с кем</t>
  </si>
  <si>
    <t>Монтаж и наладка системы тревожной сигнадизации</t>
  </si>
  <si>
    <t>Монтаж пожарной сигнализации</t>
  </si>
  <si>
    <t>Оснащение</t>
  </si>
  <si>
    <t>Договор №          от             с кем</t>
  </si>
  <si>
    <t>щт</t>
  </si>
  <si>
    <t>РАСШИФРОВКА К ПЛАНУ ФИНАНСОВО-ХОЗЯЙСТВЕННОЙ ДЕЯТЕЛЬНОСТИ                                            НА  01  апреля  2013 года МБДОУ № 31 г.Пензы</t>
  </si>
  <si>
    <t>974 0701 3700000 612</t>
  </si>
  <si>
    <t>Остекление здания</t>
  </si>
  <si>
    <t>Договор № 206030101262 от 15.02.2013г с Филиалом ОАО "РЭУ" Саратовский</t>
  </si>
  <si>
    <t xml:space="preserve">Договор №          от                       с </t>
  </si>
  <si>
    <t>Договор №  07-Э-50-97 от 22.02.2013г. с ОАО "Оборонэнергосбыт" Пензенско-Мордовского отделения филиал "Приволжский"</t>
  </si>
  <si>
    <t>Договор № ПП-13/1 от 09.01.2013г. с Филиалом "Пензенский ОАО "Славянка"</t>
  </si>
  <si>
    <t>на 01.04.2013г. по МБДОУ детский сад № 31 г.Пензы</t>
  </si>
  <si>
    <t>РАСШИФРОВКА К ПЛАНУ ФИНАНСОВО-ХОЗЯЙСТВЕННОЙ ДЕЯТЕЛЬНОСТИ                               НА  01.04.2013 г.  по МБДОУ детский сад № 31 г. Пензы</t>
  </si>
  <si>
    <t>РАСШИФРОВКА К ПЛАНУ ФИНАНСОВО-ХОЗЯЙСТВЕННОЙ ДЕЯТЕЛЬНОСТИ                                НА  01.04.2013 г. по МБДОУ детский сад № 31 г.Пензы</t>
  </si>
  <si>
    <t>РАСШИФРОВКА К ПЛАНУ ФИНАНСОВО-ХОЗЯЙСТВЕННОЙ ДЕЯТЕЛЬНОСТИ                                            НА  01.04.2013 г. по  МБДОУ детский сад  № 31 г.Пензы</t>
  </si>
  <si>
    <t>РАСШИФРОВКА К ПЛАНУ ФИНАНСОВО-ХОЗЯЙСТВЕННОЙ ДЕЯТЕЛЬНОСТИ                                 НА  01.04.2013 г. по МБДОУ детский сад  № 31 г.Пензы</t>
  </si>
  <si>
    <t>РАСШИФРОВКА К ПЛАНУ ФИНАНСОВО-ХОЗЯЙСТВЕННОЙ ДЕЯТЕЛЬНОСТИ                             НА  01.04.2013 г. по  МБДОУ детский сад  № 31 г.Пензы</t>
  </si>
  <si>
    <t>РАСШИФРОВКА К ПЛАНУ ФИНАНСОВО-ХОЗЯЙСТВЕННОЙ ДЕЯТЕЛЬНОСТИ                              НА  01.04.2013 г. по  МБДОУ детский сад  № 31 г.Пензы</t>
  </si>
  <si>
    <t>РАСШИФРОВКА К ПЛАНУ ФИНАНСОВО-ХОЗЯЙСТВЕННОЙ ДЕЯТЕЛЬНОСТИ                                        НА  01.04.2013 г. по МБДОУ детский сад  № 31 г.Пензы</t>
  </si>
  <si>
    <t>РАСШИФРОВКА  СВОДНАЯ ПО ПРИНОСЯЩЕЙ ДОХОД ДЕЯТЕЛЬНОСТИ К ПЛАНУ ФИНАНСОВО-ХОЗЯЙСТВЕННОЙ ДЕЯТЕЛЬНОСТИ  НА  01.04.2013 г. по МБДОУ детский сад  № 31 г.Пензы</t>
  </si>
  <si>
    <t xml:space="preserve">Главный бухгалтер  </t>
  </si>
  <si>
    <t>Заведующая</t>
  </si>
  <si>
    <t>Главный бухгалтер</t>
  </si>
  <si>
    <t xml:space="preserve">Заведующая </t>
  </si>
  <si>
    <t xml:space="preserve">Главный бухгалтер </t>
  </si>
  <si>
    <t xml:space="preserve">Заведующая 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</si>
</sst>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0"/>
    <numFmt numFmtId="174" formatCode="0.000000000"/>
    <numFmt numFmtId="175" formatCode="0.0"/>
    <numFmt numFmtId="176" formatCode="0.000000"/>
    <numFmt numFmtId="177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u val="single"/>
      <sz val="10"/>
      <name val="Times New Roman CE"/>
      <family val="0"/>
    </font>
    <font>
      <sz val="9"/>
      <name val="Times New Roman CE"/>
      <family val="0"/>
    </font>
    <font>
      <sz val="10"/>
      <name val="Times New Roman"/>
      <family val="1"/>
    </font>
    <font>
      <sz val="7"/>
      <name val="Arial Cyr"/>
      <family val="0"/>
    </font>
    <font>
      <b/>
      <sz val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11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2" fontId="2" fillId="0" borderId="33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>
      <alignment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4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36" xfId="0" applyFont="1" applyBorder="1" applyAlignment="1">
      <alignment horizontal="left"/>
    </xf>
    <xf numFmtId="0" fontId="0" fillId="0" borderId="37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34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3" fillId="0" borderId="12" xfId="0" applyNumberFormat="1" applyFont="1" applyBorder="1" applyAlignment="1">
      <alignment horizontal="right"/>
    </xf>
    <xf numFmtId="2" fontId="2" fillId="0" borderId="33" xfId="0" applyNumberFormat="1" applyFont="1" applyBorder="1" applyAlignment="1" applyProtection="1">
      <alignment horizontal="right"/>
      <protection/>
    </xf>
    <xf numFmtId="2" fontId="0" fillId="0" borderId="33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2" fontId="2" fillId="33" borderId="33" xfId="0" applyNumberFormat="1" applyFont="1" applyFill="1" applyBorder="1" applyAlignment="1" applyProtection="1">
      <alignment horizontal="right"/>
      <protection locked="0"/>
    </xf>
    <xf numFmtId="0" fontId="3" fillId="33" borderId="34" xfId="0" applyFont="1" applyFill="1" applyBorder="1" applyAlignment="1" applyProtection="1">
      <alignment/>
      <protection locked="0"/>
    </xf>
    <xf numFmtId="2" fontId="2" fillId="0" borderId="3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0" fillId="0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42" xfId="0" applyNumberForma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0" xfId="52" applyProtection="1">
      <alignment/>
      <protection locked="0"/>
    </xf>
    <xf numFmtId="49" fontId="0" fillId="0" borderId="0" xfId="52" applyNumberFormat="1" applyAlignment="1" applyProtection="1">
      <alignment horizontal="right"/>
      <protection locked="0"/>
    </xf>
    <xf numFmtId="4" fontId="0" fillId="0" borderId="42" xfId="52" applyNumberFormat="1" applyFill="1" applyBorder="1" applyProtection="1">
      <alignment/>
      <protection/>
    </xf>
    <xf numFmtId="0" fontId="0" fillId="0" borderId="43" xfId="52" applyFill="1" applyBorder="1" applyProtection="1">
      <alignment/>
      <protection locked="0"/>
    </xf>
    <xf numFmtId="0" fontId="0" fillId="0" borderId="0" xfId="52" applyBorder="1" applyProtection="1">
      <alignment/>
      <protection locked="0"/>
    </xf>
    <xf numFmtId="0" fontId="0" fillId="0" borderId="44" xfId="52" applyFill="1" applyBorder="1" applyProtection="1">
      <alignment/>
      <protection locked="0"/>
    </xf>
    <xf numFmtId="0" fontId="0" fillId="0" borderId="45" xfId="52" applyFill="1" applyBorder="1" applyProtection="1">
      <alignment/>
      <protection locked="0"/>
    </xf>
    <xf numFmtId="0" fontId="10" fillId="0" borderId="0" xfId="52" applyFont="1" applyFill="1" applyBorder="1" applyAlignment="1" applyProtection="1">
      <alignment horizontal="left" wrapText="1"/>
      <protection locked="0"/>
    </xf>
    <xf numFmtId="0" fontId="10" fillId="0" borderId="0" xfId="52" applyFont="1" applyFill="1" applyBorder="1" applyProtection="1">
      <alignment/>
      <protection locked="0"/>
    </xf>
    <xf numFmtId="2" fontId="10" fillId="0" borderId="0" xfId="52" applyNumberFormat="1" applyFont="1" applyFill="1" applyBorder="1" applyAlignment="1" applyProtection="1">
      <alignment horizontal="center"/>
      <protection/>
    </xf>
    <xf numFmtId="0" fontId="0" fillId="0" borderId="0" xfId="52" applyFill="1" applyBorder="1" applyProtection="1">
      <alignment/>
      <protection locked="0"/>
    </xf>
    <xf numFmtId="0" fontId="3" fillId="0" borderId="0" xfId="52" applyFont="1" applyAlignment="1" applyProtection="1">
      <alignment/>
      <protection locked="0"/>
    </xf>
    <xf numFmtId="0" fontId="3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6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34" xfId="0" applyFont="1" applyBorder="1" applyAlignment="1">
      <alignment/>
    </xf>
    <xf numFmtId="2" fontId="0" fillId="0" borderId="14" xfId="0" applyNumberFormat="1" applyFill="1" applyBorder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2" fontId="0" fillId="33" borderId="40" xfId="0" applyNumberForma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2" fontId="0" fillId="33" borderId="10" xfId="0" applyNumberFormat="1" applyFill="1" applyBorder="1" applyAlignment="1" applyProtection="1">
      <alignment/>
      <protection locked="0"/>
    </xf>
    <xf numFmtId="2" fontId="4" fillId="0" borderId="10" xfId="0" applyNumberFormat="1" applyFont="1" applyBorder="1" applyAlignment="1">
      <alignment/>
    </xf>
    <xf numFmtId="2" fontId="3" fillId="0" borderId="34" xfId="0" applyNumberFormat="1" applyFont="1" applyBorder="1" applyAlignment="1" applyProtection="1">
      <alignment/>
      <protection/>
    </xf>
    <xf numFmtId="2" fontId="4" fillId="0" borderId="34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5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left"/>
    </xf>
    <xf numFmtId="0" fontId="4" fillId="0" borderId="46" xfId="0" applyFont="1" applyBorder="1" applyAlignment="1">
      <alignment/>
    </xf>
    <xf numFmtId="2" fontId="0" fillId="33" borderId="11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2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4" fillId="0" borderId="34" xfId="0" applyNumberFormat="1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2" fontId="4" fillId="0" borderId="46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right"/>
      <protection locked="0"/>
    </xf>
    <xf numFmtId="2" fontId="4" fillId="0" borderId="34" xfId="0" applyNumberFormat="1" applyFont="1" applyBorder="1" applyAlignment="1">
      <alignment/>
    </xf>
    <xf numFmtId="0" fontId="2" fillId="0" borderId="38" xfId="0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49" fontId="4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34" xfId="0" applyFont="1" applyBorder="1" applyAlignment="1" applyProtection="1">
      <alignment horizontal="left"/>
      <protection locked="0"/>
    </xf>
    <xf numFmtId="2" fontId="3" fillId="0" borderId="34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2" fontId="3" fillId="0" borderId="34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3" fillId="0" borderId="1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3" fillId="0" borderId="34" xfId="0" applyNumberFormat="1" applyFont="1" applyBorder="1" applyAlignment="1" applyProtection="1">
      <alignment horizontal="right"/>
      <protection locked="0"/>
    </xf>
    <xf numFmtId="2" fontId="4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left"/>
    </xf>
    <xf numFmtId="0" fontId="3" fillId="0" borderId="35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4" fillId="0" borderId="34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/>
      <protection locked="0"/>
    </xf>
    <xf numFmtId="49" fontId="0" fillId="36" borderId="0" xfId="0" applyNumberFormat="1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 locked="0"/>
    </xf>
    <xf numFmtId="49" fontId="0" fillId="36" borderId="54" xfId="0" applyNumberForma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10" fillId="0" borderId="55" xfId="0" applyFont="1" applyFill="1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3" fillId="0" borderId="36" xfId="0" applyFont="1" applyBorder="1" applyAlignment="1">
      <alignment horizontal="center" wrapText="1"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3" fillId="0" borderId="34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2" fontId="0" fillId="0" borderId="57" xfId="0" applyNumberForma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2" fontId="3" fillId="0" borderId="35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5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4" xfId="0" applyNumberFormat="1" applyFont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0" fillId="33" borderId="5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5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0" fontId="0" fillId="0" borderId="31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left"/>
      <protection/>
    </xf>
    <xf numFmtId="0" fontId="0" fillId="0" borderId="30" xfId="0" applyFill="1" applyBorder="1" applyAlignment="1" applyProtection="1">
      <alignment horizontal="left"/>
      <protection/>
    </xf>
    <xf numFmtId="170" fontId="0" fillId="0" borderId="22" xfId="42" applyFont="1" applyFill="1" applyBorder="1" applyAlignment="1" applyProtection="1">
      <alignment horizontal="left"/>
      <protection locked="0"/>
    </xf>
    <xf numFmtId="170" fontId="0" fillId="0" borderId="11" xfId="42" applyFont="1" applyFill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0" fillId="0" borderId="0" xfId="0" applyNumberFormat="1" applyFill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3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2" fontId="2" fillId="0" borderId="57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2" fontId="7" fillId="0" borderId="57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49" fontId="0" fillId="36" borderId="61" xfId="0" applyNumberForma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54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53" xfId="52" applyBorder="1" applyAlignment="1" applyProtection="1">
      <alignment horizontal="center"/>
      <protection locked="0"/>
    </xf>
    <xf numFmtId="49" fontId="0" fillId="36" borderId="54" xfId="52" applyNumberFormat="1" applyFill="1" applyBorder="1" applyAlignment="1" applyProtection="1">
      <alignment horizontal="center"/>
      <protection/>
    </xf>
    <xf numFmtId="0" fontId="2" fillId="0" borderId="0" xfId="52" applyFont="1" applyFill="1" applyBorder="1" applyAlignment="1" applyProtection="1">
      <alignment horizontal="left"/>
      <protection locked="0"/>
    </xf>
    <xf numFmtId="0" fontId="10" fillId="0" borderId="55" xfId="52" applyFont="1" applyFill="1" applyBorder="1" applyAlignment="1" applyProtection="1">
      <alignment horizontal="left"/>
      <protection locked="0"/>
    </xf>
    <xf numFmtId="0" fontId="0" fillId="0" borderId="0" xfId="52" applyFont="1" applyBorder="1" applyAlignment="1" applyProtection="1">
      <alignment horizontal="right"/>
      <protection locked="0"/>
    </xf>
    <xf numFmtId="49" fontId="0" fillId="0" borderId="0" xfId="52" applyNumberFormat="1" applyFont="1" applyBorder="1" applyAlignment="1" applyProtection="1">
      <alignment horizontal="right"/>
      <protection locked="0"/>
    </xf>
    <xf numFmtId="0" fontId="3" fillId="0" borderId="0" xfId="52" applyFont="1" applyBorder="1" applyAlignment="1" applyProtection="1">
      <alignment horizontal="left"/>
      <protection locked="0"/>
    </xf>
    <xf numFmtId="0" fontId="3" fillId="0" borderId="0" xfId="52" applyFont="1" applyBorder="1" applyAlignment="1" applyProtection="1">
      <alignment horizontal="right"/>
      <protection locked="0"/>
    </xf>
    <xf numFmtId="0" fontId="0" fillId="0" borderId="56" xfId="52" applyFont="1" applyBorder="1" applyAlignment="1" applyProtection="1">
      <alignment horizontal="left"/>
      <protection locked="0"/>
    </xf>
    <xf numFmtId="2" fontId="0" fillId="36" borderId="0" xfId="52" applyNumberFormat="1" applyFill="1" applyBorder="1" applyAlignment="1" applyProtection="1">
      <alignment horizontal="center"/>
      <protection locked="0"/>
    </xf>
    <xf numFmtId="0" fontId="0" fillId="0" borderId="52" xfId="52" applyBorder="1" applyAlignment="1" applyProtection="1">
      <alignment horizontal="center"/>
      <protection locked="0"/>
    </xf>
    <xf numFmtId="0" fontId="0" fillId="36" borderId="0" xfId="52" applyFill="1" applyBorder="1" applyAlignment="1" applyProtection="1">
      <alignment horizontal="center"/>
      <protection locked="0"/>
    </xf>
    <xf numFmtId="49" fontId="0" fillId="36" borderId="0" xfId="52" applyNumberForma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62" xfId="0" applyNumberForma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2" fontId="0" fillId="35" borderId="11" xfId="0" applyNumberForma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="60" zoomScalePageLayoutView="60" workbookViewId="0" topLeftCell="A25">
      <selection activeCell="G108" sqref="G108"/>
    </sheetView>
  </sheetViews>
  <sheetFormatPr defaultColWidth="9.00390625" defaultRowHeight="12.75"/>
  <cols>
    <col min="1" max="1" width="17.875" style="74" customWidth="1"/>
    <col min="2" max="2" width="11.75390625" style="74" customWidth="1"/>
    <col min="3" max="3" width="11.25390625" style="74" customWidth="1"/>
    <col min="4" max="4" width="10.625" style="74" customWidth="1"/>
    <col min="5" max="5" width="8.875" style="74" customWidth="1"/>
    <col min="6" max="6" width="11.75390625" style="74" customWidth="1"/>
    <col min="7" max="7" width="11.625" style="74" customWidth="1"/>
    <col min="8" max="8" width="15.375" style="74" customWidth="1"/>
    <col min="9" max="9" width="1.625" style="74" customWidth="1"/>
    <col min="10" max="16384" width="9.125" style="74" customWidth="1"/>
  </cols>
  <sheetData>
    <row r="1" spans="1:8" ht="39.75" customHeight="1">
      <c r="A1" s="233" t="s">
        <v>210</v>
      </c>
      <c r="B1" s="233"/>
      <c r="C1" s="233"/>
      <c r="D1" s="233"/>
      <c r="E1" s="233"/>
      <c r="F1" s="233"/>
      <c r="G1" s="233"/>
      <c r="H1" s="233"/>
    </row>
    <row r="2" spans="1:14" ht="18" customHeight="1">
      <c r="A2" s="234" t="s">
        <v>46</v>
      </c>
      <c r="B2" s="234"/>
      <c r="C2" s="234"/>
      <c r="D2" s="234"/>
      <c r="E2" s="234"/>
      <c r="F2" s="234"/>
      <c r="G2" s="234"/>
      <c r="H2" s="234"/>
      <c r="I2" s="84"/>
      <c r="J2" s="84"/>
      <c r="K2" s="84"/>
      <c r="L2" s="84"/>
      <c r="M2" s="84"/>
      <c r="N2" s="84"/>
    </row>
    <row r="3" spans="1:14" ht="12.75">
      <c r="A3" s="235" t="s">
        <v>47</v>
      </c>
      <c r="B3" s="235"/>
      <c r="C3" s="235"/>
      <c r="D3" s="235"/>
      <c r="E3" s="235"/>
      <c r="F3" s="235"/>
      <c r="G3" s="235"/>
      <c r="H3" s="235"/>
      <c r="I3" s="85"/>
      <c r="J3" s="85"/>
      <c r="K3" s="85"/>
      <c r="L3" s="85"/>
      <c r="M3" s="85"/>
      <c r="N3" s="85"/>
    </row>
    <row r="4" spans="1:8" ht="12.75">
      <c r="A4" s="257" t="s">
        <v>57</v>
      </c>
      <c r="B4" s="257"/>
      <c r="C4" s="257"/>
      <c r="D4" s="257"/>
      <c r="E4" s="257"/>
      <c r="F4" s="257"/>
      <c r="G4" s="257"/>
      <c r="H4" s="257"/>
    </row>
    <row r="5" spans="1:8" ht="12.75">
      <c r="A5" s="86"/>
      <c r="B5" s="86"/>
      <c r="C5" s="86"/>
      <c r="D5" s="86"/>
      <c r="E5" s="86"/>
      <c r="F5" s="86"/>
      <c r="G5" s="86"/>
      <c r="H5" s="86" t="s">
        <v>9</v>
      </c>
    </row>
    <row r="6" spans="1:8" ht="12.75">
      <c r="A6" s="218" t="s">
        <v>110</v>
      </c>
      <c r="B6" s="219"/>
      <c r="C6" s="86"/>
      <c r="D6" s="86"/>
      <c r="E6" s="86"/>
      <c r="F6" s="86"/>
      <c r="G6" s="86"/>
      <c r="H6" s="193" t="s">
        <v>159</v>
      </c>
    </row>
    <row r="7" spans="1:10" ht="12.75">
      <c r="A7" s="239" t="s">
        <v>158</v>
      </c>
      <c r="B7" s="240"/>
      <c r="C7" s="86"/>
      <c r="D7" s="86"/>
      <c r="E7" s="86"/>
      <c r="F7" s="86"/>
      <c r="G7" s="86"/>
      <c r="H7" s="175">
        <v>313714.32</v>
      </c>
      <c r="J7" s="190"/>
    </row>
    <row r="8" spans="1:10" ht="12.75">
      <c r="A8" s="191" t="s">
        <v>160</v>
      </c>
      <c r="B8" s="192"/>
      <c r="C8" s="86"/>
      <c r="D8" s="86"/>
      <c r="E8" s="86"/>
      <c r="F8" s="86"/>
      <c r="G8" s="86"/>
      <c r="H8" s="175">
        <f>H9+H22</f>
        <v>5951821</v>
      </c>
      <c r="J8" s="190"/>
    </row>
    <row r="9" spans="1:8" ht="12.75">
      <c r="A9" s="223" t="s">
        <v>161</v>
      </c>
      <c r="B9" s="224"/>
      <c r="C9" s="224"/>
      <c r="D9" s="224"/>
      <c r="E9" s="224"/>
      <c r="F9" s="224"/>
      <c r="G9" s="236"/>
      <c r="H9" s="173">
        <f>G10+G20</f>
        <v>5775553</v>
      </c>
    </row>
    <row r="10" spans="1:8" ht="12.75">
      <c r="A10" s="223"/>
      <c r="B10" s="224"/>
      <c r="C10" s="224"/>
      <c r="D10" s="224"/>
      <c r="E10" s="224"/>
      <c r="F10" s="224"/>
      <c r="G10" s="196"/>
      <c r="H10" s="53"/>
    </row>
    <row r="11" spans="1:8" ht="24" customHeight="1">
      <c r="A11" s="237"/>
      <c r="B11" s="237"/>
      <c r="C11" s="54" t="s">
        <v>49</v>
      </c>
      <c r="D11" s="238" t="s">
        <v>50</v>
      </c>
      <c r="E11" s="238"/>
      <c r="F11" s="54" t="s">
        <v>51</v>
      </c>
      <c r="G11" s="54" t="s">
        <v>52</v>
      </c>
      <c r="H11" s="55"/>
    </row>
    <row r="12" spans="1:8" s="76" customFormat="1" ht="12.75">
      <c r="A12" s="231" t="s">
        <v>53</v>
      </c>
      <c r="B12" s="231"/>
      <c r="C12" s="75">
        <v>365</v>
      </c>
      <c r="D12" s="243">
        <v>57.45</v>
      </c>
      <c r="E12" s="243"/>
      <c r="F12" s="75">
        <v>249</v>
      </c>
      <c r="G12" s="174">
        <f aca="true" t="shared" si="0" ref="G12:G19">ROUND(C12*D12*F12,2)</f>
        <v>5221343.25</v>
      </c>
      <c r="H12" s="57"/>
    </row>
    <row r="13" spans="1:8" s="76" customFormat="1" ht="12.75">
      <c r="A13" s="231" t="s">
        <v>53</v>
      </c>
      <c r="B13" s="231"/>
      <c r="C13" s="59">
        <v>1</v>
      </c>
      <c r="D13" s="244">
        <v>57.45</v>
      </c>
      <c r="E13" s="245"/>
      <c r="F13" s="75">
        <v>78.5876</v>
      </c>
      <c r="G13" s="56">
        <f t="shared" si="0"/>
        <v>4514.86</v>
      </c>
      <c r="H13" s="57"/>
    </row>
    <row r="14" spans="1:8" s="76" customFormat="1" ht="12.75">
      <c r="A14" s="230" t="s">
        <v>54</v>
      </c>
      <c r="B14" s="230"/>
      <c r="C14" s="59">
        <v>0</v>
      </c>
      <c r="D14" s="232"/>
      <c r="E14" s="232"/>
      <c r="F14" s="75">
        <v>249</v>
      </c>
      <c r="G14" s="56">
        <f t="shared" si="0"/>
        <v>0</v>
      </c>
      <c r="H14" s="57"/>
    </row>
    <row r="15" spans="1:8" ht="12.75">
      <c r="A15" s="230" t="s">
        <v>55</v>
      </c>
      <c r="B15" s="230"/>
      <c r="C15" s="59">
        <v>25</v>
      </c>
      <c r="D15" s="246">
        <v>38.73</v>
      </c>
      <c r="E15" s="246"/>
      <c r="F15" s="59">
        <v>249</v>
      </c>
      <c r="G15" s="174">
        <f t="shared" si="0"/>
        <v>241094.25</v>
      </c>
      <c r="H15" s="57"/>
    </row>
    <row r="16" spans="1:8" ht="12.75">
      <c r="A16" s="230" t="s">
        <v>58</v>
      </c>
      <c r="B16" s="230"/>
      <c r="C16" s="59">
        <v>48</v>
      </c>
      <c r="D16" s="246">
        <v>25.82</v>
      </c>
      <c r="E16" s="246"/>
      <c r="F16" s="59">
        <v>249</v>
      </c>
      <c r="G16" s="56">
        <f t="shared" si="0"/>
        <v>308600.64</v>
      </c>
      <c r="H16" s="57"/>
    </row>
    <row r="17" spans="1:8" ht="12.75">
      <c r="A17" s="228" t="s">
        <v>70</v>
      </c>
      <c r="B17" s="228"/>
      <c r="C17" s="59"/>
      <c r="D17" s="241">
        <v>37.54</v>
      </c>
      <c r="E17" s="241"/>
      <c r="F17" s="59"/>
      <c r="G17" s="56">
        <f t="shared" si="0"/>
        <v>0</v>
      </c>
      <c r="H17" s="57"/>
    </row>
    <row r="18" spans="1:8" ht="12.75">
      <c r="A18" s="228" t="s">
        <v>70</v>
      </c>
      <c r="B18" s="228"/>
      <c r="C18" s="59"/>
      <c r="D18" s="241">
        <v>28.15</v>
      </c>
      <c r="E18" s="241"/>
      <c r="F18" s="59"/>
      <c r="G18" s="56">
        <f t="shared" si="0"/>
        <v>0</v>
      </c>
      <c r="H18" s="57"/>
    </row>
    <row r="19" spans="1:8" ht="12.75">
      <c r="A19" s="228" t="s">
        <v>70</v>
      </c>
      <c r="B19" s="228"/>
      <c r="C19" s="59"/>
      <c r="D19" s="241">
        <v>18.77</v>
      </c>
      <c r="E19" s="241"/>
      <c r="F19" s="59"/>
      <c r="G19" s="56">
        <f t="shared" si="0"/>
        <v>0</v>
      </c>
      <c r="H19" s="57"/>
    </row>
    <row r="20" spans="1:8" ht="12.75">
      <c r="A20" s="237" t="s">
        <v>56</v>
      </c>
      <c r="B20" s="237"/>
      <c r="C20" s="77">
        <f>SUM(C12:C19)</f>
        <v>439</v>
      </c>
      <c r="D20" s="242"/>
      <c r="E20" s="242"/>
      <c r="F20" s="80"/>
      <c r="G20" s="174">
        <f>SUM(G12:G19)</f>
        <v>5775553</v>
      </c>
      <c r="H20" s="62"/>
    </row>
    <row r="21" spans="1:8" s="78" customFormat="1" ht="20.25" customHeight="1">
      <c r="A21" s="247"/>
      <c r="B21" s="248"/>
      <c r="C21" s="248"/>
      <c r="D21" s="248"/>
      <c r="E21" s="248"/>
      <c r="F21" s="248"/>
      <c r="G21" s="248"/>
      <c r="H21" s="249"/>
    </row>
    <row r="22" spans="1:8" s="78" customFormat="1" ht="20.25" customHeight="1">
      <c r="A22" s="220" t="s">
        <v>162</v>
      </c>
      <c r="B22" s="250"/>
      <c r="C22" s="250"/>
      <c r="D22" s="160"/>
      <c r="E22" s="160"/>
      <c r="F22" s="160"/>
      <c r="G22" s="160"/>
      <c r="H22" s="176">
        <f>SUM(H23:H29)</f>
        <v>176268</v>
      </c>
    </row>
    <row r="23" spans="1:8" s="78" customFormat="1" ht="14.25" customHeight="1">
      <c r="A23" s="67" t="s">
        <v>152</v>
      </c>
      <c r="B23" s="63"/>
      <c r="C23" s="63"/>
      <c r="D23" s="63"/>
      <c r="E23" s="63"/>
      <c r="F23" s="63"/>
      <c r="G23" s="63"/>
      <c r="H23" s="177">
        <v>28800</v>
      </c>
    </row>
    <row r="24" spans="1:8" s="78" customFormat="1" ht="14.25" customHeight="1">
      <c r="A24" s="67" t="s">
        <v>153</v>
      </c>
      <c r="B24" s="63"/>
      <c r="C24" s="63"/>
      <c r="D24" s="63"/>
      <c r="E24" s="63"/>
      <c r="F24" s="63"/>
      <c r="G24" s="63"/>
      <c r="H24" s="177">
        <v>21600</v>
      </c>
    </row>
    <row r="25" spans="1:8" s="78" customFormat="1" ht="14.25" customHeight="1">
      <c r="A25" s="67" t="s">
        <v>154</v>
      </c>
      <c r="B25" s="63"/>
      <c r="C25" s="63"/>
      <c r="D25" s="63"/>
      <c r="E25" s="63"/>
      <c r="F25" s="63"/>
      <c r="G25" s="63"/>
      <c r="H25" s="177">
        <v>21600</v>
      </c>
    </row>
    <row r="26" spans="1:8" s="78" customFormat="1" ht="14.25" customHeight="1">
      <c r="A26" s="67" t="s">
        <v>108</v>
      </c>
      <c r="B26" s="63"/>
      <c r="C26" s="63"/>
      <c r="D26" s="63"/>
      <c r="E26" s="63"/>
      <c r="F26" s="63"/>
      <c r="G26" s="63"/>
      <c r="H26" s="177">
        <v>21600</v>
      </c>
    </row>
    <row r="27" spans="1:8" s="78" customFormat="1" ht="14.25" customHeight="1">
      <c r="A27" s="67" t="s">
        <v>155</v>
      </c>
      <c r="B27" s="63"/>
      <c r="C27" s="63"/>
      <c r="D27" s="63"/>
      <c r="E27" s="63"/>
      <c r="F27" s="63"/>
      <c r="G27" s="63"/>
      <c r="H27" s="177">
        <v>25200</v>
      </c>
    </row>
    <row r="28" spans="1:8" s="78" customFormat="1" ht="14.25" customHeight="1">
      <c r="A28" s="67" t="s">
        <v>156</v>
      </c>
      <c r="B28" s="63"/>
      <c r="C28" s="63"/>
      <c r="D28" s="63"/>
      <c r="E28" s="63"/>
      <c r="F28" s="63"/>
      <c r="G28" s="63"/>
      <c r="H28" s="177">
        <v>33600</v>
      </c>
    </row>
    <row r="29" spans="1:8" s="78" customFormat="1" ht="13.5" customHeight="1">
      <c r="A29" s="67" t="s">
        <v>109</v>
      </c>
      <c r="B29" s="63"/>
      <c r="C29" s="63"/>
      <c r="D29" s="63"/>
      <c r="E29" s="63"/>
      <c r="F29" s="63"/>
      <c r="G29" s="63"/>
      <c r="H29" s="189">
        <v>23868</v>
      </c>
    </row>
    <row r="30" spans="1:8" s="78" customFormat="1" ht="20.25" customHeight="1">
      <c r="A30" s="159"/>
      <c r="B30" s="160"/>
      <c r="C30" s="160"/>
      <c r="D30" s="160"/>
      <c r="E30" s="160"/>
      <c r="F30" s="160"/>
      <c r="G30" s="160"/>
      <c r="H30" s="161"/>
    </row>
    <row r="31" spans="1:8" s="78" customFormat="1" ht="20.25" customHeight="1">
      <c r="A31" s="79" t="s">
        <v>111</v>
      </c>
      <c r="B31" s="160"/>
      <c r="C31" s="160"/>
      <c r="D31" s="160"/>
      <c r="E31" s="160"/>
      <c r="F31" s="160"/>
      <c r="G31" s="160"/>
      <c r="H31" s="176">
        <f>H33+H42+H45+H50</f>
        <v>6265535.32</v>
      </c>
    </row>
    <row r="32" spans="1:8" s="78" customFormat="1" ht="20.25" customHeight="1">
      <c r="A32" s="79"/>
      <c r="B32" s="160"/>
      <c r="C32" s="160"/>
      <c r="D32" s="160"/>
      <c r="E32" s="160"/>
      <c r="F32" s="160"/>
      <c r="G32" s="160"/>
      <c r="H32" s="162"/>
    </row>
    <row r="33" spans="1:8" s="78" customFormat="1" ht="20.25" customHeight="1">
      <c r="A33" s="220" t="s">
        <v>112</v>
      </c>
      <c r="B33" s="250"/>
      <c r="C33" s="250"/>
      <c r="D33" s="160"/>
      <c r="E33" s="160"/>
      <c r="F33" s="160"/>
      <c r="G33" s="160"/>
      <c r="H33" s="176">
        <f>H34+H35+H40+H36+H37+H38+H39</f>
        <v>88803</v>
      </c>
    </row>
    <row r="34" spans="1:8" s="78" customFormat="1" ht="13.5" customHeight="1">
      <c r="A34" s="67" t="s">
        <v>152</v>
      </c>
      <c r="B34" s="160"/>
      <c r="C34" s="160"/>
      <c r="D34" s="160"/>
      <c r="E34" s="160"/>
      <c r="F34" s="160"/>
      <c r="G34" s="160"/>
      <c r="H34" s="177">
        <v>13529</v>
      </c>
    </row>
    <row r="35" spans="1:8" s="78" customFormat="1" ht="12.75" customHeight="1">
      <c r="A35" s="67" t="s">
        <v>153</v>
      </c>
      <c r="B35" s="160"/>
      <c r="C35" s="160"/>
      <c r="D35" s="160"/>
      <c r="E35" s="160"/>
      <c r="F35" s="160"/>
      <c r="G35" s="160"/>
      <c r="H35" s="177">
        <v>12928</v>
      </c>
    </row>
    <row r="36" spans="1:8" s="78" customFormat="1" ht="12.75" customHeight="1">
      <c r="A36" s="67" t="s">
        <v>154</v>
      </c>
      <c r="B36" s="160"/>
      <c r="C36" s="160"/>
      <c r="D36" s="160"/>
      <c r="E36" s="160"/>
      <c r="F36" s="160"/>
      <c r="G36" s="160"/>
      <c r="H36" s="177">
        <v>10649</v>
      </c>
    </row>
    <row r="37" spans="1:8" s="78" customFormat="1" ht="12.75" customHeight="1">
      <c r="A37" s="67" t="s">
        <v>108</v>
      </c>
      <c r="B37" s="160"/>
      <c r="C37" s="160"/>
      <c r="D37" s="160"/>
      <c r="E37" s="160"/>
      <c r="F37" s="160"/>
      <c r="G37" s="160"/>
      <c r="H37" s="177">
        <v>9666</v>
      </c>
    </row>
    <row r="38" spans="1:8" s="78" customFormat="1" ht="12.75" customHeight="1">
      <c r="A38" s="67" t="s">
        <v>155</v>
      </c>
      <c r="B38" s="160"/>
      <c r="C38" s="160"/>
      <c r="D38" s="160"/>
      <c r="E38" s="160"/>
      <c r="F38" s="160"/>
      <c r="G38" s="160"/>
      <c r="H38" s="177">
        <v>13288</v>
      </c>
    </row>
    <row r="39" spans="1:8" s="78" customFormat="1" ht="12.75" customHeight="1">
      <c r="A39" s="67" t="s">
        <v>156</v>
      </c>
      <c r="B39" s="160"/>
      <c r="C39" s="160"/>
      <c r="D39" s="160"/>
      <c r="E39" s="160"/>
      <c r="F39" s="160"/>
      <c r="G39" s="160"/>
      <c r="H39" s="177">
        <v>15163</v>
      </c>
    </row>
    <row r="40" spans="1:8" s="78" customFormat="1" ht="12" customHeight="1">
      <c r="A40" s="67" t="s">
        <v>109</v>
      </c>
      <c r="B40" s="160"/>
      <c r="C40" s="160"/>
      <c r="D40" s="160"/>
      <c r="E40" s="160"/>
      <c r="F40" s="160"/>
      <c r="G40" s="160"/>
      <c r="H40" s="177">
        <v>13580</v>
      </c>
    </row>
    <row r="41" spans="1:8" s="78" customFormat="1" ht="12" customHeight="1">
      <c r="A41" s="67"/>
      <c r="B41" s="160"/>
      <c r="C41" s="160"/>
      <c r="D41" s="160"/>
      <c r="E41" s="160"/>
      <c r="F41" s="160"/>
      <c r="G41" s="160"/>
      <c r="H41" s="177"/>
    </row>
    <row r="42" spans="1:8" s="78" customFormat="1" ht="12" customHeight="1">
      <c r="A42" s="220" t="s">
        <v>113</v>
      </c>
      <c r="B42" s="221"/>
      <c r="C42" s="221"/>
      <c r="D42" s="160"/>
      <c r="E42" s="160"/>
      <c r="F42" s="160"/>
      <c r="G42" s="160"/>
      <c r="H42" s="176">
        <v>26819</v>
      </c>
    </row>
    <row r="43" spans="1:8" s="78" customFormat="1" ht="12" customHeight="1">
      <c r="A43" s="251" t="s">
        <v>132</v>
      </c>
      <c r="B43" s="250"/>
      <c r="C43" s="160"/>
      <c r="D43" s="160"/>
      <c r="E43" s="160"/>
      <c r="F43" s="160"/>
      <c r="G43" s="160"/>
      <c r="H43" s="163"/>
    </row>
    <row r="44" spans="1:8" s="78" customFormat="1" ht="12" customHeight="1">
      <c r="A44" s="67"/>
      <c r="B44" s="171"/>
      <c r="C44" s="160"/>
      <c r="D44" s="160"/>
      <c r="E44" s="160"/>
      <c r="F44" s="160"/>
      <c r="G44" s="160"/>
      <c r="H44" s="163"/>
    </row>
    <row r="45" spans="1:8" s="78" customFormat="1" ht="12" customHeight="1">
      <c r="A45" s="220" t="s">
        <v>133</v>
      </c>
      <c r="B45" s="221"/>
      <c r="C45" s="221"/>
      <c r="D45" s="160"/>
      <c r="E45" s="160"/>
      <c r="F45" s="160"/>
      <c r="G45" s="160"/>
      <c r="H45" s="197">
        <v>28000</v>
      </c>
    </row>
    <row r="46" spans="1:8" s="78" customFormat="1" ht="12" customHeight="1">
      <c r="A46" s="67" t="s">
        <v>134</v>
      </c>
      <c r="B46" s="171"/>
      <c r="C46" s="160"/>
      <c r="D46" s="160"/>
      <c r="E46" s="160"/>
      <c r="F46" s="160"/>
      <c r="G46" s="160"/>
      <c r="H46" s="189">
        <v>28000</v>
      </c>
    </row>
    <row r="47" spans="1:8" s="78" customFormat="1" ht="12" customHeight="1">
      <c r="A47" s="67"/>
      <c r="B47" s="171"/>
      <c r="C47" s="160"/>
      <c r="D47" s="160"/>
      <c r="E47" s="160"/>
      <c r="F47" s="160"/>
      <c r="G47" s="160"/>
      <c r="H47" s="77"/>
    </row>
    <row r="48" spans="1:8" s="78" customFormat="1" ht="12" customHeight="1">
      <c r="A48" s="67"/>
      <c r="B48" s="171"/>
      <c r="C48" s="160"/>
      <c r="D48" s="160"/>
      <c r="E48" s="160"/>
      <c r="F48" s="160"/>
      <c r="G48" s="160"/>
      <c r="H48" s="77"/>
    </row>
    <row r="49" spans="1:8" s="78" customFormat="1" ht="12" customHeight="1">
      <c r="A49" s="67"/>
      <c r="B49" s="160"/>
      <c r="C49" s="160"/>
      <c r="D49" s="160"/>
      <c r="E49" s="160"/>
      <c r="F49" s="160"/>
      <c r="G49" s="160"/>
      <c r="H49" s="163"/>
    </row>
    <row r="50" spans="1:8" ht="12.75">
      <c r="A50" s="220" t="s">
        <v>48</v>
      </c>
      <c r="B50" s="221"/>
      <c r="C50" s="221"/>
      <c r="D50" s="221"/>
      <c r="E50" s="221"/>
      <c r="F50" s="63"/>
      <c r="G50" s="55"/>
      <c r="H50" s="166">
        <f>H51+H63+H64+H78+H89</f>
        <v>6121913.32</v>
      </c>
    </row>
    <row r="51" spans="1:8" ht="12.75">
      <c r="A51" s="223" t="s">
        <v>59</v>
      </c>
      <c r="B51" s="224"/>
      <c r="C51" s="224"/>
      <c r="D51" s="224"/>
      <c r="E51" s="224"/>
      <c r="F51" s="224"/>
      <c r="G51" s="68"/>
      <c r="H51" s="61">
        <f>G61</f>
        <v>5198495.09</v>
      </c>
    </row>
    <row r="52" spans="1:8" ht="24" customHeight="1">
      <c r="A52" s="237"/>
      <c r="B52" s="237"/>
      <c r="C52" s="54" t="s">
        <v>49</v>
      </c>
      <c r="D52" s="238" t="s">
        <v>60</v>
      </c>
      <c r="E52" s="238"/>
      <c r="F52" s="54" t="s">
        <v>51</v>
      </c>
      <c r="G52" s="54" t="s">
        <v>52</v>
      </c>
      <c r="H52" s="226"/>
    </row>
    <row r="53" spans="1:8" s="76" customFormat="1" ht="12.75">
      <c r="A53" s="231" t="s">
        <v>53</v>
      </c>
      <c r="B53" s="231"/>
      <c r="C53" s="56">
        <v>365</v>
      </c>
      <c r="D53" s="229">
        <f>ROUND(D12-D12*10%,2)</f>
        <v>51.71</v>
      </c>
      <c r="E53" s="229"/>
      <c r="F53" s="56">
        <f>F12</f>
        <v>249</v>
      </c>
      <c r="G53" s="56">
        <f aca="true" t="shared" si="1" ref="G53:G60">ROUND(C53*D53*F53,2)</f>
        <v>4699663.35</v>
      </c>
      <c r="H53" s="226"/>
    </row>
    <row r="54" spans="1:8" s="76" customFormat="1" ht="12.75">
      <c r="A54" s="231" t="s">
        <v>53</v>
      </c>
      <c r="B54" s="231"/>
      <c r="C54" s="56">
        <f>C13</f>
        <v>1</v>
      </c>
      <c r="D54" s="229">
        <f>ROUND(D13-D13*10%,2)</f>
        <v>51.71</v>
      </c>
      <c r="E54" s="229"/>
      <c r="F54" s="56">
        <f>F13</f>
        <v>78.5876</v>
      </c>
      <c r="G54" s="56">
        <f t="shared" si="1"/>
        <v>4063.76</v>
      </c>
      <c r="H54" s="226"/>
    </row>
    <row r="55" spans="1:8" s="76" customFormat="1" ht="12.75">
      <c r="A55" s="230" t="s">
        <v>54</v>
      </c>
      <c r="B55" s="230"/>
      <c r="C55" s="56">
        <v>0</v>
      </c>
      <c r="D55" s="229"/>
      <c r="E55" s="229"/>
      <c r="F55" s="56">
        <v>249</v>
      </c>
      <c r="G55" s="56">
        <f t="shared" si="1"/>
        <v>0</v>
      </c>
      <c r="H55" s="226"/>
    </row>
    <row r="56" spans="1:8" ht="12.75">
      <c r="A56" s="230" t="s">
        <v>55</v>
      </c>
      <c r="B56" s="230"/>
      <c r="C56" s="58">
        <v>25</v>
      </c>
      <c r="D56" s="229">
        <f>ROUND(D15-D15*10%,2)</f>
        <v>34.86</v>
      </c>
      <c r="E56" s="229"/>
      <c r="F56" s="58">
        <f>F15</f>
        <v>249</v>
      </c>
      <c r="G56" s="56">
        <f t="shared" si="1"/>
        <v>217003.5</v>
      </c>
      <c r="H56" s="226"/>
    </row>
    <row r="57" spans="1:8" ht="12.75">
      <c r="A57" s="230" t="s">
        <v>58</v>
      </c>
      <c r="B57" s="230"/>
      <c r="C57" s="58">
        <v>48</v>
      </c>
      <c r="D57" s="229">
        <f>ROUND(D16-D16*10%,2)</f>
        <v>23.24</v>
      </c>
      <c r="E57" s="229"/>
      <c r="F57" s="58">
        <f>F16</f>
        <v>249</v>
      </c>
      <c r="G57" s="56">
        <f t="shared" si="1"/>
        <v>277764.48</v>
      </c>
      <c r="H57" s="226"/>
    </row>
    <row r="58" spans="1:8" ht="12.75">
      <c r="A58" s="228"/>
      <c r="B58" s="228"/>
      <c r="C58" s="58"/>
      <c r="D58" s="229"/>
      <c r="E58" s="229"/>
      <c r="F58" s="58"/>
      <c r="G58" s="56">
        <f t="shared" si="1"/>
        <v>0</v>
      </c>
      <c r="H58" s="226"/>
    </row>
    <row r="59" spans="1:8" ht="12.75">
      <c r="A59" s="228"/>
      <c r="B59" s="228"/>
      <c r="C59" s="58"/>
      <c r="D59" s="229"/>
      <c r="E59" s="229"/>
      <c r="F59" s="58"/>
      <c r="G59" s="56">
        <f t="shared" si="1"/>
        <v>0</v>
      </c>
      <c r="H59" s="226"/>
    </row>
    <row r="60" spans="1:8" ht="12.75">
      <c r="A60" s="228"/>
      <c r="B60" s="228"/>
      <c r="C60" s="58"/>
      <c r="D60" s="229"/>
      <c r="E60" s="229"/>
      <c r="F60" s="58"/>
      <c r="G60" s="56">
        <f t="shared" si="1"/>
        <v>0</v>
      </c>
      <c r="H60" s="226"/>
    </row>
    <row r="61" spans="1:8" ht="12.75">
      <c r="A61" s="237" t="s">
        <v>56</v>
      </c>
      <c r="B61" s="237"/>
      <c r="C61" s="58">
        <f>SUM(C53:C60)</f>
        <v>439</v>
      </c>
      <c r="D61" s="266"/>
      <c r="E61" s="266"/>
      <c r="F61" s="80"/>
      <c r="G61" s="80">
        <f>SUM(G53:G60)</f>
        <v>5198495.09</v>
      </c>
      <c r="H61" s="226"/>
    </row>
    <row r="62" spans="1:8" ht="12.75">
      <c r="A62" s="261"/>
      <c r="B62" s="262"/>
      <c r="C62" s="262"/>
      <c r="D62" s="262"/>
      <c r="E62" s="262"/>
      <c r="F62" s="262"/>
      <c r="G62" s="263"/>
      <c r="H62" s="227"/>
    </row>
    <row r="63" spans="1:8" ht="12.75">
      <c r="A63" s="264" t="s">
        <v>157</v>
      </c>
      <c r="B63" s="219"/>
      <c r="C63" s="219"/>
      <c r="D63" s="219"/>
      <c r="E63" s="219"/>
      <c r="F63" s="219"/>
      <c r="G63" s="265"/>
      <c r="H63" s="194">
        <v>313714.32</v>
      </c>
    </row>
    <row r="64" spans="1:8" ht="12.75">
      <c r="A64" s="222"/>
      <c r="B64" s="222"/>
      <c r="C64" s="222"/>
      <c r="D64" s="222"/>
      <c r="E64" s="222"/>
      <c r="F64" s="222"/>
      <c r="G64" s="59"/>
      <c r="H64" s="184">
        <f>G66+G67+G68+G69+G70+G71+G72+G73+G74+G75+G76</f>
        <v>178885.40000000002</v>
      </c>
    </row>
    <row r="65" spans="1:8" ht="12.75">
      <c r="A65" s="223" t="s">
        <v>61</v>
      </c>
      <c r="B65" s="224"/>
      <c r="C65" s="224"/>
      <c r="D65" s="77" t="s">
        <v>62</v>
      </c>
      <c r="E65" s="77" t="s">
        <v>63</v>
      </c>
      <c r="F65" s="77" t="s">
        <v>64</v>
      </c>
      <c r="G65" s="67" t="s">
        <v>52</v>
      </c>
      <c r="H65" s="225"/>
    </row>
    <row r="66" spans="1:8" s="82" customFormat="1" ht="12.75">
      <c r="A66" s="252" t="s">
        <v>93</v>
      </c>
      <c r="B66" s="253"/>
      <c r="C66" s="81"/>
      <c r="D66" s="157" t="s">
        <v>98</v>
      </c>
      <c r="E66" s="59">
        <v>599</v>
      </c>
      <c r="F66" s="59">
        <v>242.18</v>
      </c>
      <c r="G66" s="67">
        <f>ROUND(E66*F66,2)</f>
        <v>145065.82</v>
      </c>
      <c r="H66" s="226"/>
    </row>
    <row r="67" spans="1:8" s="82" customFormat="1" ht="12.75">
      <c r="A67" s="254" t="s">
        <v>94</v>
      </c>
      <c r="B67" s="255"/>
      <c r="C67" s="81"/>
      <c r="D67" s="157" t="s">
        <v>98</v>
      </c>
      <c r="E67" s="59">
        <v>160</v>
      </c>
      <c r="F67" s="59">
        <v>5</v>
      </c>
      <c r="G67" s="67">
        <f aca="true" t="shared" si="2" ref="G67:G76">ROUND(E67*F67,2)</f>
        <v>800</v>
      </c>
      <c r="H67" s="226"/>
    </row>
    <row r="68" spans="1:8" s="82" customFormat="1" ht="12.75">
      <c r="A68" s="254" t="s">
        <v>95</v>
      </c>
      <c r="B68" s="255"/>
      <c r="C68" s="81"/>
      <c r="D68" s="157" t="s">
        <v>98</v>
      </c>
      <c r="E68" s="59">
        <v>80</v>
      </c>
      <c r="F68" s="59">
        <v>2</v>
      </c>
      <c r="G68" s="67">
        <f t="shared" si="2"/>
        <v>160</v>
      </c>
      <c r="H68" s="226"/>
    </row>
    <row r="69" spans="1:8" s="82" customFormat="1" ht="12.75">
      <c r="A69" s="254" t="s">
        <v>96</v>
      </c>
      <c r="B69" s="255"/>
      <c r="C69" s="81"/>
      <c r="D69" s="157" t="s">
        <v>98</v>
      </c>
      <c r="E69" s="59">
        <v>120</v>
      </c>
      <c r="F69" s="59">
        <v>25</v>
      </c>
      <c r="G69" s="67">
        <f t="shared" si="2"/>
        <v>3000</v>
      </c>
      <c r="H69" s="226"/>
    </row>
    <row r="70" spans="1:8" s="82" customFormat="1" ht="12.75">
      <c r="A70" s="254" t="s">
        <v>97</v>
      </c>
      <c r="B70" s="255"/>
      <c r="C70" s="81"/>
      <c r="D70" s="157" t="s">
        <v>98</v>
      </c>
      <c r="E70" s="59">
        <v>10</v>
      </c>
      <c r="F70" s="59">
        <v>2.31</v>
      </c>
      <c r="G70" s="67">
        <f t="shared" si="2"/>
        <v>23.1</v>
      </c>
      <c r="H70" s="226"/>
    </row>
    <row r="71" spans="1:8" s="82" customFormat="1" ht="12.75">
      <c r="A71" s="254" t="s">
        <v>164</v>
      </c>
      <c r="B71" s="255"/>
      <c r="C71" s="81"/>
      <c r="D71" s="157" t="s">
        <v>98</v>
      </c>
      <c r="E71" s="59">
        <v>1</v>
      </c>
      <c r="F71" s="59">
        <v>59.2</v>
      </c>
      <c r="G71" s="67">
        <f t="shared" si="2"/>
        <v>59.2</v>
      </c>
      <c r="H71" s="226"/>
    </row>
    <row r="72" spans="1:8" s="82" customFormat="1" ht="12.75">
      <c r="A72" s="60" t="s">
        <v>116</v>
      </c>
      <c r="B72" s="158"/>
      <c r="C72" s="165"/>
      <c r="D72" s="164" t="s">
        <v>98</v>
      </c>
      <c r="E72" s="59">
        <v>150</v>
      </c>
      <c r="F72" s="59">
        <v>96.85</v>
      </c>
      <c r="G72" s="67">
        <f t="shared" si="2"/>
        <v>14527.5</v>
      </c>
      <c r="H72" s="226"/>
    </row>
    <row r="73" spans="1:8" s="82" customFormat="1" ht="12.75">
      <c r="A73" s="182" t="s">
        <v>115</v>
      </c>
      <c r="B73" s="183"/>
      <c r="C73" s="165"/>
      <c r="D73" s="164" t="s">
        <v>98</v>
      </c>
      <c r="E73" s="59">
        <v>1</v>
      </c>
      <c r="F73" s="59">
        <v>94.66</v>
      </c>
      <c r="G73" s="67">
        <f t="shared" si="2"/>
        <v>94.66</v>
      </c>
      <c r="H73" s="226"/>
    </row>
    <row r="74" spans="1:8" s="82" customFormat="1" ht="12.75">
      <c r="A74" s="182" t="s">
        <v>163</v>
      </c>
      <c r="B74" s="183"/>
      <c r="C74" s="165"/>
      <c r="D74" s="164" t="s">
        <v>98</v>
      </c>
      <c r="E74" s="59">
        <v>6</v>
      </c>
      <c r="F74" s="59">
        <v>101.95</v>
      </c>
      <c r="G74" s="67">
        <f t="shared" si="2"/>
        <v>611.7</v>
      </c>
      <c r="H74" s="226"/>
    </row>
    <row r="75" spans="1:8" s="82" customFormat="1" ht="12.75">
      <c r="A75" s="182" t="s">
        <v>115</v>
      </c>
      <c r="B75" s="183"/>
      <c r="C75" s="165"/>
      <c r="D75" s="164" t="s">
        <v>194</v>
      </c>
      <c r="E75" s="59">
        <v>59</v>
      </c>
      <c r="F75" s="59">
        <v>80.18</v>
      </c>
      <c r="G75" s="67">
        <f t="shared" si="2"/>
        <v>4730.62</v>
      </c>
      <c r="H75" s="226"/>
    </row>
    <row r="76" spans="1:8" s="82" customFormat="1" ht="12.75">
      <c r="A76" s="182" t="s">
        <v>114</v>
      </c>
      <c r="B76" s="183"/>
      <c r="C76" s="165"/>
      <c r="D76" s="164" t="s">
        <v>98</v>
      </c>
      <c r="E76" s="59">
        <v>80</v>
      </c>
      <c r="F76" s="59">
        <v>122.66</v>
      </c>
      <c r="G76" s="67">
        <f t="shared" si="2"/>
        <v>9812.8</v>
      </c>
      <c r="H76" s="226"/>
    </row>
    <row r="77" spans="1:8" s="82" customFormat="1" ht="12.75">
      <c r="A77" s="223" t="s">
        <v>56</v>
      </c>
      <c r="B77" s="224"/>
      <c r="C77" s="224"/>
      <c r="D77" s="236"/>
      <c r="E77" s="77"/>
      <c r="F77" s="77"/>
      <c r="G77" s="79">
        <f>SUM(G66:G76)</f>
        <v>178885.40000000002</v>
      </c>
      <c r="H77" s="226"/>
    </row>
    <row r="78" spans="1:8" s="82" customFormat="1" ht="12.75">
      <c r="A78" s="222"/>
      <c r="B78" s="222"/>
      <c r="C78" s="222"/>
      <c r="D78" s="222"/>
      <c r="E78" s="222"/>
      <c r="F78" s="222"/>
      <c r="G78" s="59"/>
      <c r="H78" s="61">
        <f>G88</f>
        <v>253868.50999999998</v>
      </c>
    </row>
    <row r="79" spans="1:8" ht="12.75">
      <c r="A79" s="223" t="s">
        <v>61</v>
      </c>
      <c r="B79" s="224"/>
      <c r="C79" s="224"/>
      <c r="D79" s="77" t="s">
        <v>62</v>
      </c>
      <c r="E79" s="77" t="s">
        <v>63</v>
      </c>
      <c r="F79" s="77" t="s">
        <v>64</v>
      </c>
      <c r="G79" s="77" t="s">
        <v>52</v>
      </c>
      <c r="H79" s="225"/>
    </row>
    <row r="80" spans="1:8" s="82" customFormat="1" ht="12.75">
      <c r="A80" s="60" t="s">
        <v>99</v>
      </c>
      <c r="B80" s="81"/>
      <c r="C80" s="81"/>
      <c r="D80" s="157" t="s">
        <v>100</v>
      </c>
      <c r="E80" s="59">
        <v>500</v>
      </c>
      <c r="F80" s="59">
        <v>180</v>
      </c>
      <c r="G80" s="77">
        <f>ROUND(E80*F80,2)</f>
        <v>90000</v>
      </c>
      <c r="H80" s="226"/>
    </row>
    <row r="81" spans="1:8" s="82" customFormat="1" ht="12" customHeight="1">
      <c r="A81" s="60" t="s">
        <v>101</v>
      </c>
      <c r="B81" s="81"/>
      <c r="C81" s="81"/>
      <c r="D81" s="157" t="s">
        <v>98</v>
      </c>
      <c r="E81" s="59">
        <v>750</v>
      </c>
      <c r="F81" s="59">
        <v>50</v>
      </c>
      <c r="G81" s="77">
        <f aca="true" t="shared" si="3" ref="G81:G87">ROUND(E81*F81,2)</f>
        <v>37500</v>
      </c>
      <c r="H81" s="226"/>
    </row>
    <row r="82" spans="1:8" s="82" customFormat="1" ht="12" customHeight="1">
      <c r="A82" s="60" t="s">
        <v>102</v>
      </c>
      <c r="B82" s="81"/>
      <c r="C82" s="81"/>
      <c r="D82" s="157" t="s">
        <v>100</v>
      </c>
      <c r="E82" s="59">
        <v>372</v>
      </c>
      <c r="F82" s="59">
        <v>100</v>
      </c>
      <c r="G82" s="77">
        <f t="shared" si="3"/>
        <v>37200</v>
      </c>
      <c r="H82" s="226"/>
    </row>
    <row r="83" spans="1:8" s="82" customFormat="1" ht="12" customHeight="1">
      <c r="A83" s="60" t="s">
        <v>103</v>
      </c>
      <c r="B83" s="81"/>
      <c r="C83" s="81"/>
      <c r="D83" s="157" t="s">
        <v>104</v>
      </c>
      <c r="E83" s="59">
        <v>23</v>
      </c>
      <c r="F83" s="59">
        <v>3100</v>
      </c>
      <c r="G83" s="77">
        <f t="shared" si="3"/>
        <v>71300</v>
      </c>
      <c r="H83" s="226"/>
    </row>
    <row r="84" spans="1:8" s="82" customFormat="1" ht="12" customHeight="1">
      <c r="A84" s="60" t="s">
        <v>105</v>
      </c>
      <c r="B84" s="81"/>
      <c r="C84" s="81"/>
      <c r="D84" s="157" t="s">
        <v>98</v>
      </c>
      <c r="E84" s="59">
        <v>20</v>
      </c>
      <c r="F84" s="59">
        <v>110</v>
      </c>
      <c r="G84" s="77">
        <f t="shared" si="3"/>
        <v>2200</v>
      </c>
      <c r="H84" s="226"/>
    </row>
    <row r="85" spans="1:8" s="82" customFormat="1" ht="12" customHeight="1">
      <c r="A85" s="60" t="s">
        <v>106</v>
      </c>
      <c r="B85" s="81"/>
      <c r="C85" s="81"/>
      <c r="D85" s="157" t="s">
        <v>107</v>
      </c>
      <c r="E85" s="59">
        <v>100</v>
      </c>
      <c r="F85" s="59">
        <v>150</v>
      </c>
      <c r="G85" s="77">
        <f t="shared" si="3"/>
        <v>15000</v>
      </c>
      <c r="H85" s="226"/>
    </row>
    <row r="86" spans="1:8" s="82" customFormat="1" ht="12" customHeight="1">
      <c r="A86" s="60" t="s">
        <v>117</v>
      </c>
      <c r="B86" s="81"/>
      <c r="C86" s="81"/>
      <c r="D86" s="157" t="s">
        <v>98</v>
      </c>
      <c r="E86" s="59">
        <v>10</v>
      </c>
      <c r="F86" s="59">
        <v>62.94</v>
      </c>
      <c r="G86" s="77">
        <f t="shared" si="3"/>
        <v>629.4</v>
      </c>
      <c r="H86" s="226"/>
    </row>
    <row r="87" spans="1:8" s="82" customFormat="1" ht="12" customHeight="1">
      <c r="A87" s="60" t="s">
        <v>140</v>
      </c>
      <c r="B87" s="81"/>
      <c r="C87" s="81"/>
      <c r="D87" s="157" t="s">
        <v>98</v>
      </c>
      <c r="E87" s="59">
        <v>1</v>
      </c>
      <c r="F87" s="59">
        <v>39.11</v>
      </c>
      <c r="G87" s="77">
        <f t="shared" si="3"/>
        <v>39.11</v>
      </c>
      <c r="H87" s="226"/>
    </row>
    <row r="88" spans="1:8" s="82" customFormat="1" ht="12.75">
      <c r="A88" s="260" t="s">
        <v>56</v>
      </c>
      <c r="B88" s="260"/>
      <c r="C88" s="260"/>
      <c r="D88" s="260"/>
      <c r="E88" s="77"/>
      <c r="F88" s="77"/>
      <c r="G88" s="61">
        <f>G80+G81+G82+G83+G84+G85+G86+G87</f>
        <v>253868.50999999998</v>
      </c>
      <c r="H88" s="227"/>
    </row>
    <row r="89" spans="1:8" s="82" customFormat="1" ht="12.75">
      <c r="A89" s="222"/>
      <c r="B89" s="222"/>
      <c r="C89" s="222"/>
      <c r="D89" s="222"/>
      <c r="E89" s="222"/>
      <c r="F89" s="222"/>
      <c r="G89" s="59"/>
      <c r="H89" s="195">
        <f>G91+G92+G93+G94+G95+G96</f>
        <v>176950</v>
      </c>
    </row>
    <row r="90" spans="1:8" s="82" customFormat="1" ht="12.75">
      <c r="A90" s="223" t="s">
        <v>61</v>
      </c>
      <c r="B90" s="224"/>
      <c r="C90" s="224"/>
      <c r="D90" s="77" t="s">
        <v>62</v>
      </c>
      <c r="E90" s="77" t="s">
        <v>63</v>
      </c>
      <c r="F90" s="77" t="s">
        <v>64</v>
      </c>
      <c r="G90" s="67" t="s">
        <v>52</v>
      </c>
      <c r="H90" s="225"/>
    </row>
    <row r="91" spans="1:8" s="82" customFormat="1" ht="12.75">
      <c r="A91" s="252" t="s">
        <v>135</v>
      </c>
      <c r="B91" s="253"/>
      <c r="C91" s="81"/>
      <c r="D91" s="157" t="s">
        <v>98</v>
      </c>
      <c r="E91" s="59">
        <v>200</v>
      </c>
      <c r="F91" s="59">
        <v>10</v>
      </c>
      <c r="G91" s="67">
        <f aca="true" t="shared" si="4" ref="G91:G96">ROUND(E91*F91,2)</f>
        <v>2000</v>
      </c>
      <c r="H91" s="226"/>
    </row>
    <row r="92" spans="1:8" s="82" customFormat="1" ht="12.75">
      <c r="A92" s="254" t="s">
        <v>136</v>
      </c>
      <c r="B92" s="255"/>
      <c r="C92" s="81"/>
      <c r="D92" s="157" t="s">
        <v>98</v>
      </c>
      <c r="E92" s="59">
        <v>150</v>
      </c>
      <c r="F92" s="59">
        <v>5</v>
      </c>
      <c r="G92" s="67">
        <f t="shared" si="4"/>
        <v>750</v>
      </c>
      <c r="H92" s="226"/>
    </row>
    <row r="93" spans="1:8" s="82" customFormat="1" ht="12.75">
      <c r="A93" s="254" t="s">
        <v>137</v>
      </c>
      <c r="B93" s="255"/>
      <c r="C93" s="81"/>
      <c r="D93" s="157" t="s">
        <v>98</v>
      </c>
      <c r="E93" s="59">
        <v>70</v>
      </c>
      <c r="F93" s="59">
        <v>450</v>
      </c>
      <c r="G93" s="67">
        <f t="shared" si="4"/>
        <v>31500</v>
      </c>
      <c r="H93" s="226"/>
    </row>
    <row r="94" spans="1:8" s="82" customFormat="1" ht="12.75">
      <c r="A94" s="254" t="s">
        <v>138</v>
      </c>
      <c r="B94" s="255"/>
      <c r="C94" s="81"/>
      <c r="D94" s="157" t="s">
        <v>98</v>
      </c>
      <c r="E94" s="59">
        <v>10</v>
      </c>
      <c r="F94" s="59">
        <v>20</v>
      </c>
      <c r="G94" s="67">
        <f t="shared" si="4"/>
        <v>200</v>
      </c>
      <c r="H94" s="226"/>
    </row>
    <row r="95" spans="1:8" s="82" customFormat="1" ht="12.75">
      <c r="A95" s="182" t="s">
        <v>139</v>
      </c>
      <c r="B95" s="183"/>
      <c r="C95" s="165"/>
      <c r="D95" s="164" t="s">
        <v>98</v>
      </c>
      <c r="E95" s="59">
        <v>150</v>
      </c>
      <c r="F95" s="59">
        <v>950</v>
      </c>
      <c r="G95" s="67">
        <f t="shared" si="4"/>
        <v>142500</v>
      </c>
      <c r="H95" s="226"/>
    </row>
    <row r="96" spans="1:8" s="82" customFormat="1" ht="12.75">
      <c r="A96" s="182"/>
      <c r="B96" s="183"/>
      <c r="C96" s="165"/>
      <c r="D96" s="164" t="s">
        <v>98</v>
      </c>
      <c r="E96" s="59"/>
      <c r="F96" s="59"/>
      <c r="G96" s="67">
        <f t="shared" si="4"/>
        <v>0</v>
      </c>
      <c r="H96" s="226"/>
    </row>
    <row r="97" spans="1:8" ht="12.75">
      <c r="A97" s="223" t="s">
        <v>56</v>
      </c>
      <c r="B97" s="224"/>
      <c r="C97" s="224"/>
      <c r="D97" s="236"/>
      <c r="E97" s="77"/>
      <c r="F97" s="77"/>
      <c r="G97" s="79">
        <f>SUM(G91:G96)</f>
        <v>176950</v>
      </c>
      <c r="H97" s="227"/>
    </row>
    <row r="98" spans="1:8" ht="12.75">
      <c r="A98" s="181"/>
      <c r="B98" s="181"/>
      <c r="C98" s="181"/>
      <c r="D98" s="181"/>
      <c r="E98" s="178"/>
      <c r="F98" s="178"/>
      <c r="G98" s="179"/>
      <c r="H98" s="180"/>
    </row>
    <row r="99" spans="1:8" ht="12.75">
      <c r="A99" s="181"/>
      <c r="B99" s="181"/>
      <c r="C99" s="181"/>
      <c r="D99" s="181"/>
      <c r="E99" s="178"/>
      <c r="F99" s="178"/>
      <c r="G99" s="179"/>
      <c r="H99" s="180"/>
    </row>
    <row r="100" spans="1:9" ht="12.75">
      <c r="A100" s="258" t="s">
        <v>216</v>
      </c>
      <c r="B100" s="258"/>
      <c r="C100" s="83" t="s">
        <v>26</v>
      </c>
      <c r="D100" s="259" t="s">
        <v>84</v>
      </c>
      <c r="E100" s="259"/>
      <c r="F100" s="83"/>
      <c r="G100" s="83"/>
      <c r="H100" s="83"/>
      <c r="I100" s="83"/>
    </row>
    <row r="101" spans="1:9" ht="12.75">
      <c r="A101" s="76"/>
      <c r="B101" s="76"/>
      <c r="C101" s="76"/>
      <c r="D101" s="256" t="s">
        <v>27</v>
      </c>
      <c r="E101" s="256"/>
      <c r="F101" s="76"/>
      <c r="G101" s="76"/>
      <c r="H101" s="76"/>
      <c r="I101" s="76"/>
    </row>
    <row r="102" spans="1:9" ht="12.75">
      <c r="A102" s="76"/>
      <c r="B102" s="76"/>
      <c r="C102" s="76"/>
      <c r="D102" s="76"/>
      <c r="E102" s="76"/>
      <c r="F102" s="76"/>
      <c r="G102" s="76"/>
      <c r="H102" s="76"/>
      <c r="I102" s="76"/>
    </row>
    <row r="103" spans="1:9" ht="12.75">
      <c r="A103" s="258" t="s">
        <v>215</v>
      </c>
      <c r="B103" s="258"/>
      <c r="C103" s="83" t="s">
        <v>26</v>
      </c>
      <c r="D103" s="259" t="s">
        <v>85</v>
      </c>
      <c r="E103" s="259"/>
      <c r="F103" s="83"/>
      <c r="G103" s="83"/>
      <c r="H103" s="83"/>
      <c r="I103" s="83"/>
    </row>
    <row r="104" spans="4:5" ht="12.75">
      <c r="D104" s="256" t="s">
        <v>27</v>
      </c>
      <c r="E104" s="256"/>
    </row>
  </sheetData>
  <sheetProtection/>
  <mergeCells count="87">
    <mergeCell ref="A63:G63"/>
    <mergeCell ref="A61:B61"/>
    <mergeCell ref="D61:E61"/>
    <mergeCell ref="A59:B59"/>
    <mergeCell ref="D59:E59"/>
    <mergeCell ref="A60:B60"/>
    <mergeCell ref="D60:E60"/>
    <mergeCell ref="A103:B103"/>
    <mergeCell ref="D103:E103"/>
    <mergeCell ref="A64:F64"/>
    <mergeCell ref="A65:C65"/>
    <mergeCell ref="A97:D97"/>
    <mergeCell ref="D101:E101"/>
    <mergeCell ref="A91:B91"/>
    <mergeCell ref="A92:B92"/>
    <mergeCell ref="A93:B93"/>
    <mergeCell ref="A71:B71"/>
    <mergeCell ref="D104:E104"/>
    <mergeCell ref="A4:H4"/>
    <mergeCell ref="A100:B100"/>
    <mergeCell ref="D100:E100"/>
    <mergeCell ref="A78:F78"/>
    <mergeCell ref="A79:C79"/>
    <mergeCell ref="H79:H88"/>
    <mergeCell ref="A88:D88"/>
    <mergeCell ref="A62:G62"/>
    <mergeCell ref="A94:B94"/>
    <mergeCell ref="D57:E57"/>
    <mergeCell ref="H65:H77"/>
    <mergeCell ref="A77:D77"/>
    <mergeCell ref="A66:B66"/>
    <mergeCell ref="A67:B67"/>
    <mergeCell ref="A68:B68"/>
    <mergeCell ref="A69:B69"/>
    <mergeCell ref="A70:B70"/>
    <mergeCell ref="H52:H62"/>
    <mergeCell ref="D55:E55"/>
    <mergeCell ref="D53:E53"/>
    <mergeCell ref="A54:B54"/>
    <mergeCell ref="D54:E54"/>
    <mergeCell ref="A55:B55"/>
    <mergeCell ref="A33:C33"/>
    <mergeCell ref="A51:F51"/>
    <mergeCell ref="A52:B52"/>
    <mergeCell ref="D52:E52"/>
    <mergeCell ref="A42:C42"/>
    <mergeCell ref="A43:B43"/>
    <mergeCell ref="A50:E50"/>
    <mergeCell ref="A15:B15"/>
    <mergeCell ref="D15:E15"/>
    <mergeCell ref="A16:B16"/>
    <mergeCell ref="D16:E16"/>
    <mergeCell ref="A17:B17"/>
    <mergeCell ref="D17:E17"/>
    <mergeCell ref="A21:H21"/>
    <mergeCell ref="A22:C22"/>
    <mergeCell ref="A18:B18"/>
    <mergeCell ref="D18:E18"/>
    <mergeCell ref="A19:B19"/>
    <mergeCell ref="D19:E19"/>
    <mergeCell ref="A20:B20"/>
    <mergeCell ref="D20:E20"/>
    <mergeCell ref="A12:B12"/>
    <mergeCell ref="D12:E12"/>
    <mergeCell ref="A13:B13"/>
    <mergeCell ref="D13:E13"/>
    <mergeCell ref="A14:B14"/>
    <mergeCell ref="A53:B53"/>
    <mergeCell ref="D14:E14"/>
    <mergeCell ref="A1:H1"/>
    <mergeCell ref="A2:H2"/>
    <mergeCell ref="A3:H3"/>
    <mergeCell ref="A9:G9"/>
    <mergeCell ref="A10:F10"/>
    <mergeCell ref="A11:B11"/>
    <mergeCell ref="D11:E11"/>
    <mergeCell ref="A7:B7"/>
    <mergeCell ref="A6:B6"/>
    <mergeCell ref="A45:C45"/>
    <mergeCell ref="A89:F89"/>
    <mergeCell ref="A90:C90"/>
    <mergeCell ref="H90:H97"/>
    <mergeCell ref="A58:B58"/>
    <mergeCell ref="D58:E58"/>
    <mergeCell ref="A57:B57"/>
    <mergeCell ref="A56:B56"/>
    <mergeCell ref="D56:E56"/>
  </mergeCells>
  <printOptions/>
  <pageMargins left="0.35" right="0.28" top="0.36" bottom="0.35" header="0.25" footer="0.28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20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5.37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44.25" customHeight="1">
      <c r="B1" s="270" t="s">
        <v>209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39" customHeight="1">
      <c r="B3" s="267" t="s">
        <v>74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2:15" ht="12.75">
      <c r="B4" s="268" t="s">
        <v>75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ht="12.75">
      <c r="B5" s="268" t="s">
        <v>83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2:15" ht="13.5" thickBo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9</v>
      </c>
    </row>
    <row r="7" spans="2:15" ht="13.5" thickBot="1"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130">
        <f>K10+K11+K12+K9</f>
        <v>60000</v>
      </c>
    </row>
    <row r="8" spans="2:15" ht="12.75">
      <c r="B8" s="276" t="s">
        <v>82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131"/>
    </row>
    <row r="9" spans="2:15" ht="12.75">
      <c r="B9" s="277" t="s">
        <v>151</v>
      </c>
      <c r="C9" s="278"/>
      <c r="D9" s="278"/>
      <c r="E9" s="278"/>
      <c r="F9" s="278"/>
      <c r="G9" s="278"/>
      <c r="H9" s="278"/>
      <c r="I9" s="278"/>
      <c r="J9" s="278"/>
      <c r="K9" s="279">
        <v>60000</v>
      </c>
      <c r="L9" s="279"/>
      <c r="M9" s="132"/>
      <c r="N9" s="132"/>
      <c r="O9" s="133"/>
    </row>
    <row r="10" spans="2:15" ht="12.75">
      <c r="B10" s="271"/>
      <c r="C10" s="271"/>
      <c r="D10" s="271"/>
      <c r="E10" s="271"/>
      <c r="F10" s="271"/>
      <c r="G10" s="271"/>
      <c r="H10" s="271"/>
      <c r="I10" s="271"/>
      <c r="J10" s="271"/>
      <c r="K10" s="279"/>
      <c r="L10" s="279"/>
      <c r="M10" s="279"/>
      <c r="N10" s="279"/>
      <c r="O10" s="133"/>
    </row>
    <row r="11" spans="2:15" ht="12.75">
      <c r="B11" s="271"/>
      <c r="C11" s="271"/>
      <c r="D11" s="271"/>
      <c r="E11" s="271"/>
      <c r="F11" s="271"/>
      <c r="G11" s="271"/>
      <c r="H11" s="271"/>
      <c r="I11" s="271"/>
      <c r="J11" s="271"/>
      <c r="K11" s="272"/>
      <c r="L11" s="272"/>
      <c r="M11" s="272"/>
      <c r="N11" s="272"/>
      <c r="O11" s="133"/>
    </row>
    <row r="12" spans="2:15" ht="13.5" thickBot="1">
      <c r="B12" s="273"/>
      <c r="C12" s="273"/>
      <c r="D12" s="273"/>
      <c r="E12" s="273"/>
      <c r="F12" s="273"/>
      <c r="G12" s="273"/>
      <c r="H12" s="273"/>
      <c r="I12" s="273"/>
      <c r="J12" s="273"/>
      <c r="K12" s="274"/>
      <c r="L12" s="274"/>
      <c r="M12" s="274"/>
      <c r="N12" s="274"/>
      <c r="O12" s="134"/>
    </row>
    <row r="16" spans="2:10" s="22" customFormat="1" ht="12.75">
      <c r="B16" s="258" t="s">
        <v>214</v>
      </c>
      <c r="C16" s="258"/>
      <c r="D16" s="21" t="s">
        <v>26</v>
      </c>
      <c r="E16" s="259" t="s">
        <v>84</v>
      </c>
      <c r="F16" s="259"/>
      <c r="G16" s="259"/>
      <c r="H16" s="259"/>
      <c r="I16" s="21"/>
      <c r="J16" s="21"/>
    </row>
    <row r="17" spans="2:10" s="22" customFormat="1" ht="12.75">
      <c r="B17" s="23"/>
      <c r="C17" s="23"/>
      <c r="D17" s="23"/>
      <c r="E17" s="21" t="s">
        <v>27</v>
      </c>
      <c r="F17" s="21"/>
      <c r="G17" s="23"/>
      <c r="H17" s="23"/>
      <c r="I17" s="23"/>
      <c r="J17" s="23"/>
    </row>
    <row r="18" spans="2:10" s="22" customFormat="1" ht="12.75">
      <c r="B18" s="23"/>
      <c r="C18" s="23"/>
      <c r="D18" s="23"/>
      <c r="E18" s="23"/>
      <c r="F18" s="23"/>
      <c r="G18" s="23"/>
      <c r="H18" s="23"/>
      <c r="I18" s="23"/>
      <c r="J18" s="23"/>
    </row>
    <row r="19" spans="2:10" s="22" customFormat="1" ht="12.75">
      <c r="B19" s="258" t="s">
        <v>215</v>
      </c>
      <c r="C19" s="258"/>
      <c r="D19" s="21" t="s">
        <v>26</v>
      </c>
      <c r="E19" s="259" t="s">
        <v>85</v>
      </c>
      <c r="F19" s="259"/>
      <c r="G19" s="259"/>
      <c r="H19" s="259"/>
      <c r="I19" s="21"/>
      <c r="J19" s="21"/>
    </row>
    <row r="20" spans="5:6" s="22" customFormat="1" ht="12.75">
      <c r="E20" s="21" t="s">
        <v>27</v>
      </c>
      <c r="F20" s="21"/>
    </row>
    <row r="21" s="22" customFormat="1" ht="12.75"/>
  </sheetData>
  <sheetProtection/>
  <mergeCells count="18">
    <mergeCell ref="B12:J12"/>
    <mergeCell ref="K12:N12"/>
    <mergeCell ref="B7:N7"/>
    <mergeCell ref="B8:N8"/>
    <mergeCell ref="B9:J9"/>
    <mergeCell ref="K9:L9"/>
    <mergeCell ref="B10:J10"/>
    <mergeCell ref="K10:N10"/>
    <mergeCell ref="B3:O3"/>
    <mergeCell ref="B4:O4"/>
    <mergeCell ref="B5:O5"/>
    <mergeCell ref="B1:O1"/>
    <mergeCell ref="B19:C19"/>
    <mergeCell ref="E19:H19"/>
    <mergeCell ref="B16:C16"/>
    <mergeCell ref="E16:H16"/>
    <mergeCell ref="B11:J11"/>
    <mergeCell ref="K11:N11"/>
  </mergeCells>
  <printOptions/>
  <pageMargins left="0.1968503937007874" right="0.1968503937007874" top="0.2362204724409449" bottom="0.35433070866141736" header="0.15748031496062992" footer="0.275590551181102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PageLayoutView="0" workbookViewId="0" topLeftCell="A1">
      <selection activeCell="K21" sqref="K21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15.00390625" style="0" customWidth="1"/>
    <col min="4" max="4" width="9.75390625" style="0" customWidth="1"/>
    <col min="5" max="5" width="6.625" style="0" customWidth="1"/>
    <col min="6" max="6" width="2.00390625" style="0" customWidth="1"/>
    <col min="8" max="8" width="5.25390625" style="0" customWidth="1"/>
    <col min="9" max="9" width="4.25390625" style="0" hidden="1" customWidth="1"/>
    <col min="10" max="10" width="9.125" style="0" hidden="1" customWidth="1"/>
    <col min="11" max="11" width="11.625" style="0" customWidth="1"/>
    <col min="14" max="14" width="2.00390625" style="0" customWidth="1"/>
    <col min="15" max="15" width="13.125" style="0" customWidth="1"/>
  </cols>
  <sheetData>
    <row r="1" spans="2:15" ht="34.5" customHeight="1">
      <c r="B1" s="270" t="s">
        <v>208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2.75">
      <c r="A2" s="1"/>
      <c r="B2" s="234" t="s">
        <v>46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12.75">
      <c r="A3" s="1"/>
      <c r="B3" s="235" t="s">
        <v>47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2.75">
      <c r="A4" s="1"/>
      <c r="B4" s="235" t="s">
        <v>71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3.5" thickBot="1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 t="s">
        <v>9</v>
      </c>
    </row>
    <row r="6" spans="1:15" ht="13.5" thickBot="1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3">
        <f>ROUND(L12,0)</f>
        <v>340878</v>
      </c>
    </row>
    <row r="7" spans="1:15" ht="32.25" customHeight="1">
      <c r="A7" s="1"/>
      <c r="B7" s="301"/>
      <c r="C7" s="299"/>
      <c r="D7" s="299"/>
      <c r="E7" s="298" t="s">
        <v>49</v>
      </c>
      <c r="F7" s="300"/>
      <c r="G7" s="280" t="s">
        <v>50</v>
      </c>
      <c r="H7" s="280"/>
      <c r="I7" s="280"/>
      <c r="J7" s="280"/>
      <c r="K7" s="69" t="s">
        <v>51</v>
      </c>
      <c r="L7" s="298" t="s">
        <v>52</v>
      </c>
      <c r="M7" s="299"/>
      <c r="N7" s="300"/>
      <c r="O7" s="70"/>
    </row>
    <row r="8" spans="1:15" ht="12.75">
      <c r="A8" s="1"/>
      <c r="B8" s="284" t="s">
        <v>65</v>
      </c>
      <c r="C8" s="285"/>
      <c r="D8" s="286"/>
      <c r="E8" s="296">
        <v>52</v>
      </c>
      <c r="F8" s="297"/>
      <c r="G8" s="283">
        <v>25.83</v>
      </c>
      <c r="H8" s="283"/>
      <c r="I8" s="283"/>
      <c r="J8" s="283"/>
      <c r="K8" s="56">
        <v>249</v>
      </c>
      <c r="L8" s="293">
        <f>E8*G8*K8</f>
        <v>334446.83999999997</v>
      </c>
      <c r="M8" s="294"/>
      <c r="N8" s="295"/>
      <c r="O8" s="71"/>
    </row>
    <row r="9" spans="1:15" ht="12.75">
      <c r="A9" s="1"/>
      <c r="B9" s="284" t="s">
        <v>65</v>
      </c>
      <c r="C9" s="285"/>
      <c r="D9" s="286"/>
      <c r="E9" s="296">
        <v>1</v>
      </c>
      <c r="F9" s="297"/>
      <c r="G9" s="283">
        <v>25.83</v>
      </c>
      <c r="H9" s="283"/>
      <c r="I9" s="283"/>
      <c r="J9" s="283"/>
      <c r="K9" s="112">
        <v>248.9801</v>
      </c>
      <c r="L9" s="293">
        <f>E9*G9*K9</f>
        <v>6431.155983</v>
      </c>
      <c r="M9" s="294"/>
      <c r="N9" s="295"/>
      <c r="O9" s="71"/>
    </row>
    <row r="10" spans="1:15" ht="12.75">
      <c r="A10" s="1"/>
      <c r="B10" s="284"/>
      <c r="C10" s="285"/>
      <c r="D10" s="286"/>
      <c r="E10" s="281"/>
      <c r="F10" s="282"/>
      <c r="G10" s="283"/>
      <c r="H10" s="283"/>
      <c r="I10" s="283"/>
      <c r="J10" s="283"/>
      <c r="K10" s="56"/>
      <c r="L10" s="293">
        <f>E10*G10*K10</f>
        <v>0</v>
      </c>
      <c r="M10" s="294"/>
      <c r="N10" s="295"/>
      <c r="O10" s="71"/>
    </row>
    <row r="11" spans="1:15" ht="12.75">
      <c r="A11" s="1"/>
      <c r="B11" s="284"/>
      <c r="C11" s="285"/>
      <c r="D11" s="286"/>
      <c r="E11" s="281"/>
      <c r="F11" s="282"/>
      <c r="G11" s="302"/>
      <c r="H11" s="302"/>
      <c r="I11" s="302"/>
      <c r="J11" s="302"/>
      <c r="K11" s="56"/>
      <c r="L11" s="293">
        <f>E11*G11*K11</f>
        <v>0</v>
      </c>
      <c r="M11" s="294"/>
      <c r="N11" s="295"/>
      <c r="O11" s="71"/>
    </row>
    <row r="12" spans="1:15" ht="13.5" thickBot="1">
      <c r="A12" s="1"/>
      <c r="B12" s="287"/>
      <c r="C12" s="288"/>
      <c r="D12" s="288"/>
      <c r="E12" s="288"/>
      <c r="F12" s="288"/>
      <c r="G12" s="288"/>
      <c r="H12" s="288"/>
      <c r="I12" s="288"/>
      <c r="J12" s="288"/>
      <c r="K12" s="289"/>
      <c r="L12" s="290">
        <f>SUM(L8:N9)</f>
        <v>340877.995983</v>
      </c>
      <c r="M12" s="291"/>
      <c r="N12" s="292"/>
      <c r="O12" s="7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" customFormat="1" ht="48.75" customHeight="1">
      <c r="A14" s="22"/>
      <c r="B14" s="258" t="s">
        <v>214</v>
      </c>
      <c r="C14" s="258"/>
      <c r="D14" s="21" t="s">
        <v>26</v>
      </c>
      <c r="E14" s="259" t="s">
        <v>84</v>
      </c>
      <c r="F14" s="259"/>
      <c r="G14" s="259"/>
      <c r="H14" s="259"/>
      <c r="I14" s="21"/>
      <c r="J14" s="21"/>
      <c r="K14" s="22"/>
      <c r="L14" s="22"/>
      <c r="M14" s="22"/>
      <c r="N14" s="22"/>
      <c r="O14" s="22"/>
    </row>
    <row r="15" spans="1:15" s="1" customFormat="1" ht="12.75">
      <c r="A15" s="22"/>
      <c r="B15" s="23"/>
      <c r="C15" s="23"/>
      <c r="D15" s="23"/>
      <c r="E15" s="21" t="s">
        <v>27</v>
      </c>
      <c r="F15" s="21"/>
      <c r="G15" s="23"/>
      <c r="H15" s="23"/>
      <c r="I15" s="23"/>
      <c r="J15" s="23"/>
      <c r="K15" s="22"/>
      <c r="L15" s="22"/>
      <c r="M15" s="22"/>
      <c r="N15" s="22"/>
      <c r="O15" s="22"/>
    </row>
    <row r="16" spans="1:15" s="1" customFormat="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2"/>
      <c r="L16" s="22"/>
      <c r="M16" s="22"/>
      <c r="N16" s="22"/>
      <c r="O16" s="22"/>
    </row>
    <row r="17" spans="1:15" s="1" customFormat="1" ht="12.75">
      <c r="A17" s="22"/>
      <c r="B17" s="258" t="s">
        <v>215</v>
      </c>
      <c r="C17" s="258"/>
      <c r="D17" s="21" t="s">
        <v>86</v>
      </c>
      <c r="E17" s="259" t="s">
        <v>85</v>
      </c>
      <c r="F17" s="259"/>
      <c r="G17" s="259"/>
      <c r="H17" s="259"/>
      <c r="I17" s="21"/>
      <c r="J17" s="21"/>
      <c r="K17" s="22"/>
      <c r="L17" s="22"/>
      <c r="M17" s="22"/>
      <c r="N17" s="22"/>
      <c r="O17" s="22"/>
    </row>
    <row r="18" spans="1:15" s="1" customFormat="1" ht="12.75">
      <c r="A18" s="22"/>
      <c r="B18" s="22"/>
      <c r="C18" s="22"/>
      <c r="D18" s="22"/>
      <c r="E18" s="21" t="s">
        <v>27</v>
      </c>
      <c r="F18" s="21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1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="1" customFormat="1" ht="12.75"/>
    <row r="21" s="1" customFormat="1" ht="12.75"/>
    <row r="22" s="1" customFormat="1" ht="12.75"/>
  </sheetData>
  <sheetProtection/>
  <mergeCells count="30">
    <mergeCell ref="B3:O3"/>
    <mergeCell ref="B4:O4"/>
    <mergeCell ref="B7:D7"/>
    <mergeCell ref="G11:J11"/>
    <mergeCell ref="B10:D10"/>
    <mergeCell ref="B11:D11"/>
    <mergeCell ref="E9:F9"/>
    <mergeCell ref="G9:J9"/>
    <mergeCell ref="L9:N9"/>
    <mergeCell ref="E7:F7"/>
    <mergeCell ref="B1:O1"/>
    <mergeCell ref="B12:K12"/>
    <mergeCell ref="L12:N12"/>
    <mergeCell ref="L10:N10"/>
    <mergeCell ref="L11:N11"/>
    <mergeCell ref="E8:F8"/>
    <mergeCell ref="B2:O2"/>
    <mergeCell ref="L7:N7"/>
    <mergeCell ref="G8:J8"/>
    <mergeCell ref="L8:N8"/>
    <mergeCell ref="G7:J7"/>
    <mergeCell ref="B17:C17"/>
    <mergeCell ref="E17:H17"/>
    <mergeCell ref="E10:F10"/>
    <mergeCell ref="G10:J10"/>
    <mergeCell ref="E11:F11"/>
    <mergeCell ref="B14:C14"/>
    <mergeCell ref="E14:H14"/>
    <mergeCell ref="B8:D8"/>
    <mergeCell ref="B9:D9"/>
  </mergeCells>
  <printOptions/>
  <pageMargins left="0.3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08"/>
  <sheetViews>
    <sheetView view="pageBreakPreview" zoomScale="60" workbookViewId="0" topLeftCell="A1">
      <selection activeCell="R53" sqref="R53"/>
    </sheetView>
  </sheetViews>
  <sheetFormatPr defaultColWidth="9.00390625" defaultRowHeight="12.75"/>
  <cols>
    <col min="1" max="1" width="6.125" style="1" customWidth="1"/>
    <col min="2" max="2" width="13.625" style="1" customWidth="1"/>
    <col min="3" max="3" width="11.25390625" style="1" customWidth="1"/>
    <col min="4" max="4" width="7.25390625" style="1" customWidth="1"/>
    <col min="5" max="5" width="4.875" style="1" customWidth="1"/>
    <col min="6" max="6" width="6.75390625" style="1" customWidth="1"/>
    <col min="7" max="7" width="2.25390625" style="1" customWidth="1"/>
    <col min="8" max="8" width="7.00390625" style="1" customWidth="1"/>
    <col min="9" max="9" width="8.25390625" style="1" customWidth="1"/>
    <col min="10" max="10" width="1.625" style="1" customWidth="1"/>
    <col min="11" max="11" width="9.1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3.875" style="1" customWidth="1"/>
    <col min="16" max="16" width="0.37109375" style="1" customWidth="1"/>
    <col min="17" max="16384" width="9.125" style="1" customWidth="1"/>
  </cols>
  <sheetData>
    <row r="1" spans="2:15" ht="41.25" customHeight="1">
      <c r="B1" s="270" t="s">
        <v>207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15.75" customHeight="1">
      <c r="B2" s="234" t="s">
        <v>30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ht="15.75" customHeight="1">
      <c r="B3" s="235" t="s">
        <v>32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ht="15.75" customHeight="1">
      <c r="B4" s="235" t="s">
        <v>77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ht="15.75" customHeight="1" thickBo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 t="s">
        <v>9</v>
      </c>
    </row>
    <row r="6" spans="2:15" ht="17.25" customHeight="1" thickBot="1"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88">
        <f>ROUND(M7+M8+M9+M10+M11,0)</f>
        <v>16846614</v>
      </c>
    </row>
    <row r="7" spans="2:15" ht="13.5" thickBot="1">
      <c r="B7" s="43"/>
      <c r="C7" s="93"/>
      <c r="D7" s="303">
        <v>1471576</v>
      </c>
      <c r="E7" s="303"/>
      <c r="F7" s="303"/>
      <c r="G7" s="44" t="s">
        <v>3</v>
      </c>
      <c r="H7" s="95">
        <v>5</v>
      </c>
      <c r="I7" s="44" t="s">
        <v>4</v>
      </c>
      <c r="J7" s="44" t="s">
        <v>7</v>
      </c>
      <c r="K7" s="93"/>
      <c r="L7" s="93"/>
      <c r="M7" s="328">
        <f>ROUND(D7*H7,2)</f>
        <v>7357880</v>
      </c>
      <c r="N7" s="329"/>
      <c r="O7" s="70"/>
    </row>
    <row r="8" spans="2:15" ht="13.5" thickBot="1">
      <c r="B8" s="200"/>
      <c r="C8" s="201"/>
      <c r="D8" s="306">
        <v>1318750</v>
      </c>
      <c r="E8" s="306"/>
      <c r="F8" s="306"/>
      <c r="G8" s="202"/>
      <c r="H8" s="203">
        <v>3</v>
      </c>
      <c r="I8" s="202" t="s">
        <v>4</v>
      </c>
      <c r="J8" s="202" t="s">
        <v>7</v>
      </c>
      <c r="K8" s="201"/>
      <c r="L8" s="201"/>
      <c r="M8" s="304">
        <f>D8*H8</f>
        <v>3956250</v>
      </c>
      <c r="N8" s="305"/>
      <c r="O8" s="71"/>
    </row>
    <row r="9" spans="2:15" ht="13.5" thickBot="1">
      <c r="B9" s="27"/>
      <c r="C9" s="128"/>
      <c r="D9" s="303">
        <v>1358640</v>
      </c>
      <c r="E9" s="303"/>
      <c r="F9" s="303"/>
      <c r="G9" s="6"/>
      <c r="H9" s="99">
        <v>1</v>
      </c>
      <c r="I9" s="6" t="s">
        <v>4</v>
      </c>
      <c r="J9" s="6" t="s">
        <v>7</v>
      </c>
      <c r="K9" s="128"/>
      <c r="L9" s="128"/>
      <c r="M9" s="304">
        <f>D9*H9</f>
        <v>1358640</v>
      </c>
      <c r="N9" s="305"/>
      <c r="O9" s="71"/>
    </row>
    <row r="10" spans="2:15" ht="12.75">
      <c r="B10" s="94"/>
      <c r="C10" s="199"/>
      <c r="D10" s="343">
        <v>1318750</v>
      </c>
      <c r="E10" s="343"/>
      <c r="F10" s="343"/>
      <c r="G10" s="7" t="s">
        <v>3</v>
      </c>
      <c r="H10" s="97">
        <v>3</v>
      </c>
      <c r="I10" s="7" t="s">
        <v>4</v>
      </c>
      <c r="J10" s="7" t="s">
        <v>3</v>
      </c>
      <c r="K10" s="89">
        <v>1.055</v>
      </c>
      <c r="L10" s="91" t="s">
        <v>7</v>
      </c>
      <c r="M10" s="339">
        <f>ROUND(D10*H10*K10,0)</f>
        <v>4173844</v>
      </c>
      <c r="N10" s="340"/>
      <c r="O10" s="71"/>
    </row>
    <row r="11" spans="2:15" ht="12.75">
      <c r="B11" s="94"/>
      <c r="C11" s="7"/>
      <c r="D11" s="343"/>
      <c r="E11" s="343"/>
      <c r="F11" s="343"/>
      <c r="G11" s="7" t="s">
        <v>3</v>
      </c>
      <c r="H11" s="97"/>
      <c r="I11" s="7"/>
      <c r="J11" s="7" t="s">
        <v>7</v>
      </c>
      <c r="K11" s="89"/>
      <c r="L11" s="91"/>
      <c r="M11" s="339">
        <f>ROUND(D11*H11,2)</f>
        <v>0</v>
      </c>
      <c r="N11" s="340"/>
      <c r="O11" s="71"/>
    </row>
    <row r="12" spans="2:15" ht="13.5" thickBot="1">
      <c r="B12" s="30"/>
      <c r="C12" s="31"/>
      <c r="D12" s="288"/>
      <c r="E12" s="288"/>
      <c r="F12" s="288"/>
      <c r="G12" s="31"/>
      <c r="H12" s="31"/>
      <c r="I12" s="31"/>
      <c r="J12" s="31"/>
      <c r="K12" s="90"/>
      <c r="L12" s="90"/>
      <c r="M12" s="341">
        <f>SUM(M7:N11)</f>
        <v>16846614</v>
      </c>
      <c r="N12" s="342"/>
      <c r="O12" s="217"/>
    </row>
    <row r="13" spans="2:15" ht="39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2.75">
      <c r="B14" s="234" t="s">
        <v>31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2:15" ht="12.75">
      <c r="B15" s="235" t="s">
        <v>33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 ht="12.75">
      <c r="B16" s="235" t="s">
        <v>77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ht="13.5" thickBo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9</v>
      </c>
    </row>
    <row r="18" spans="2:15" ht="13.5" thickBot="1"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73">
        <f>N19+N20+N21+N22</f>
        <v>1800</v>
      </c>
    </row>
    <row r="19" spans="2:15" ht="12.75">
      <c r="B19" s="50"/>
      <c r="C19" s="48"/>
      <c r="D19" s="98">
        <v>3</v>
      </c>
      <c r="E19" s="48"/>
      <c r="F19" s="48" t="s">
        <v>8</v>
      </c>
      <c r="G19" s="49" t="s">
        <v>3</v>
      </c>
      <c r="H19" s="48">
        <v>50</v>
      </c>
      <c r="I19" s="48" t="s">
        <v>9</v>
      </c>
      <c r="J19" s="48" t="s">
        <v>3</v>
      </c>
      <c r="K19" s="98">
        <v>12</v>
      </c>
      <c r="L19" s="48" t="s">
        <v>4</v>
      </c>
      <c r="M19" s="48" t="s">
        <v>7</v>
      </c>
      <c r="N19" s="47">
        <f>D19*H19*K19</f>
        <v>1800</v>
      </c>
      <c r="O19" s="36"/>
    </row>
    <row r="20" spans="2:15" ht="12.75">
      <c r="B20" s="27"/>
      <c r="C20" s="6"/>
      <c r="D20" s="99"/>
      <c r="E20" s="6"/>
      <c r="F20" s="6" t="s">
        <v>8</v>
      </c>
      <c r="G20" s="9" t="s">
        <v>3</v>
      </c>
      <c r="H20" s="6"/>
      <c r="I20" s="6" t="s">
        <v>9</v>
      </c>
      <c r="J20" s="6" t="s">
        <v>3</v>
      </c>
      <c r="K20" s="99"/>
      <c r="L20" s="6" t="s">
        <v>4</v>
      </c>
      <c r="M20" s="6" t="s">
        <v>7</v>
      </c>
      <c r="N20" s="5">
        <f>D20*H20*K20</f>
        <v>0</v>
      </c>
      <c r="O20" s="28"/>
    </row>
    <row r="21" spans="2:15" ht="12.7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"/>
      <c r="O21" s="28"/>
    </row>
    <row r="22" spans="2:15" ht="13.5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2"/>
    </row>
    <row r="23" spans="2:15" ht="38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.75">
      <c r="B24" s="234" t="s">
        <v>34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2:15" ht="12.75">
      <c r="B25" s="235" t="s">
        <v>35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2:15" ht="12.75">
      <c r="B26" s="235" t="s">
        <v>77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5" ht="13.5" thickBo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 t="s">
        <v>9</v>
      </c>
    </row>
    <row r="28" spans="2:15" ht="13.5" thickBot="1"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100">
        <v>5087677</v>
      </c>
    </row>
    <row r="29" spans="2:15" ht="12.75">
      <c r="B29" s="50"/>
      <c r="C29" s="345">
        <v>0.302</v>
      </c>
      <c r="D29" s="345"/>
      <c r="E29" s="64" t="s">
        <v>19</v>
      </c>
      <c r="F29" s="346">
        <f>O28</f>
        <v>5087677</v>
      </c>
      <c r="G29" s="346"/>
      <c r="H29" s="346"/>
      <c r="I29" s="346"/>
      <c r="J29" s="346"/>
      <c r="K29" s="346"/>
      <c r="L29" s="346"/>
      <c r="M29" s="346"/>
      <c r="N29" s="347"/>
      <c r="O29" s="36"/>
    </row>
    <row r="30" spans="2:15" ht="12.75">
      <c r="B30" s="2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8"/>
    </row>
    <row r="31" spans="2:15" ht="12.75">
      <c r="B31" s="2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8"/>
    </row>
    <row r="32" spans="2:15" ht="13.5" thickBo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2"/>
    </row>
    <row r="33" spans="2:1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24.7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2.75">
      <c r="B35" s="234" t="s">
        <v>36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</row>
    <row r="36" spans="2:15" ht="12.75">
      <c r="B36" s="235" t="s">
        <v>37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</row>
    <row r="37" spans="2:15" ht="12.75">
      <c r="B37" s="235" t="s">
        <v>77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</row>
    <row r="38" spans="2:15" ht="15" customHeight="1" thickBo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 t="s">
        <v>9</v>
      </c>
    </row>
    <row r="39" spans="2:15" ht="15" customHeight="1" thickBo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87">
        <f>N46</f>
        <v>42055</v>
      </c>
    </row>
    <row r="40" spans="2:15" ht="12.75">
      <c r="B40" s="311" t="s">
        <v>87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6"/>
    </row>
    <row r="41" spans="2:15" ht="12.75">
      <c r="B41" s="33"/>
      <c r="C41" s="8"/>
      <c r="D41" s="310">
        <v>3</v>
      </c>
      <c r="E41" s="310"/>
      <c r="F41" s="8" t="s">
        <v>1</v>
      </c>
      <c r="G41" s="3" t="s">
        <v>3</v>
      </c>
      <c r="H41" s="310">
        <v>224.2</v>
      </c>
      <c r="I41" s="310"/>
      <c r="J41" s="8" t="s">
        <v>3</v>
      </c>
      <c r="K41" s="96">
        <v>12</v>
      </c>
      <c r="L41" s="8" t="s">
        <v>4</v>
      </c>
      <c r="M41" s="8" t="s">
        <v>7</v>
      </c>
      <c r="N41" s="4">
        <f>ROUND(D41*H41*K41,0)</f>
        <v>8071</v>
      </c>
      <c r="O41" s="28"/>
    </row>
    <row r="42" spans="2:15" ht="12.75">
      <c r="B42" s="27"/>
      <c r="C42" s="6"/>
      <c r="D42" s="310"/>
      <c r="E42" s="310"/>
      <c r="F42" s="6" t="s">
        <v>2</v>
      </c>
      <c r="G42" s="9" t="s">
        <v>3</v>
      </c>
      <c r="H42" s="310"/>
      <c r="I42" s="310"/>
      <c r="J42" s="6" t="s">
        <v>3</v>
      </c>
      <c r="K42" s="99"/>
      <c r="L42" s="6" t="s">
        <v>4</v>
      </c>
      <c r="M42" s="6" t="s">
        <v>7</v>
      </c>
      <c r="N42" s="4">
        <f>ROUND(D42*H42*K42,2)</f>
        <v>0</v>
      </c>
      <c r="O42" s="28"/>
    </row>
    <row r="43" spans="2:15" ht="12.75">
      <c r="B43" s="33"/>
      <c r="C43" s="8"/>
      <c r="D43" s="310">
        <v>3</v>
      </c>
      <c r="E43" s="310"/>
      <c r="F43" s="8" t="s">
        <v>1</v>
      </c>
      <c r="G43" s="3" t="s">
        <v>3</v>
      </c>
      <c r="H43" s="310">
        <v>413</v>
      </c>
      <c r="I43" s="310"/>
      <c r="J43" s="8" t="s">
        <v>3</v>
      </c>
      <c r="K43" s="96">
        <v>12</v>
      </c>
      <c r="L43" s="8" t="s">
        <v>4</v>
      </c>
      <c r="M43" s="8" t="s">
        <v>7</v>
      </c>
      <c r="N43" s="4">
        <f>ROUND(D43*H43*K43,2)</f>
        <v>14868</v>
      </c>
      <c r="O43" s="28"/>
    </row>
    <row r="44" spans="2:15" ht="12.75">
      <c r="B44" s="33"/>
      <c r="C44" s="8"/>
      <c r="D44" s="310"/>
      <c r="E44" s="310"/>
      <c r="F44" s="8" t="s">
        <v>2</v>
      </c>
      <c r="G44" s="3" t="s">
        <v>3</v>
      </c>
      <c r="H44" s="310"/>
      <c r="I44" s="310"/>
      <c r="J44" s="8" t="s">
        <v>3</v>
      </c>
      <c r="K44" s="96"/>
      <c r="L44" s="8" t="s">
        <v>4</v>
      </c>
      <c r="M44" s="8" t="s">
        <v>7</v>
      </c>
      <c r="N44" s="4">
        <f>ROUND(D44*H44*K44,2)</f>
        <v>0</v>
      </c>
      <c r="O44" s="28"/>
    </row>
    <row r="45" spans="2:15" ht="12.75">
      <c r="B45" s="27"/>
      <c r="C45" s="6"/>
      <c r="D45" s="344">
        <v>3</v>
      </c>
      <c r="E45" s="344"/>
      <c r="F45" s="6" t="s">
        <v>66</v>
      </c>
      <c r="G45" s="9"/>
      <c r="H45" s="344">
        <v>531</v>
      </c>
      <c r="I45" s="344"/>
      <c r="J45" s="6"/>
      <c r="K45" s="6">
        <v>12</v>
      </c>
      <c r="L45" s="6" t="s">
        <v>4</v>
      </c>
      <c r="M45" s="6"/>
      <c r="N45" s="4">
        <f>ROUND(D45*H45*K45,2)</f>
        <v>19116</v>
      </c>
      <c r="O45" s="28"/>
    </row>
    <row r="46" spans="2:15" ht="13.5" thickBot="1">
      <c r="B46" s="287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31"/>
      <c r="N46" s="102">
        <f>SUM(N41:N45)</f>
        <v>42055</v>
      </c>
      <c r="O46" s="32"/>
    </row>
    <row r="47" spans="2:15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6"/>
      <c r="N47" s="6"/>
      <c r="O47" s="6"/>
    </row>
    <row r="48" spans="2:15" ht="24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6"/>
      <c r="N48" s="6"/>
      <c r="O48" s="6"/>
    </row>
    <row r="49" spans="2:15" ht="12.75">
      <c r="B49" s="234" t="s">
        <v>38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2:15" ht="12.75">
      <c r="B50" s="235" t="s">
        <v>39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2:15" ht="12.75">
      <c r="B51" s="235" t="s">
        <v>77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</row>
    <row r="52" spans="2:15" ht="13.5" thickBo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 t="s">
        <v>9</v>
      </c>
    </row>
    <row r="53" spans="2:15" ht="13.5" thickBo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87">
        <f>O55+O64+O70+O79</f>
        <v>2334629.0000000005</v>
      </c>
    </row>
    <row r="54" spans="2:15" ht="12.75">
      <c r="B54" s="311" t="s">
        <v>5</v>
      </c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6"/>
    </row>
    <row r="55" spans="2:15" ht="12.75">
      <c r="B55" s="308" t="s">
        <v>88</v>
      </c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8">
        <f>N56+N57+N58+N60+N61</f>
        <v>1440980.6</v>
      </c>
    </row>
    <row r="56" spans="2:15" ht="12.75">
      <c r="B56" s="29" t="s">
        <v>141</v>
      </c>
      <c r="C56" s="17"/>
      <c r="D56" s="17"/>
      <c r="E56" s="17"/>
      <c r="F56" s="10"/>
      <c r="G56" s="310">
        <v>1285.48</v>
      </c>
      <c r="H56" s="310"/>
      <c r="I56" s="10" t="s">
        <v>9</v>
      </c>
      <c r="J56" s="10" t="s">
        <v>3</v>
      </c>
      <c r="K56" s="149">
        <v>610.81</v>
      </c>
      <c r="L56" s="10" t="s">
        <v>6</v>
      </c>
      <c r="M56" s="10" t="s">
        <v>7</v>
      </c>
      <c r="N56" s="24">
        <f>ROUND(G56*K56,2)</f>
        <v>785184.04</v>
      </c>
      <c r="O56" s="39"/>
    </row>
    <row r="57" spans="2:15" ht="12.75">
      <c r="B57" s="33"/>
      <c r="C57" s="12"/>
      <c r="D57" s="12"/>
      <c r="E57" s="12"/>
      <c r="F57" s="8"/>
      <c r="G57" s="310">
        <v>1448.09</v>
      </c>
      <c r="H57" s="310"/>
      <c r="I57" s="10" t="s">
        <v>9</v>
      </c>
      <c r="J57" s="10" t="s">
        <v>3</v>
      </c>
      <c r="K57" s="149">
        <v>338.85</v>
      </c>
      <c r="L57" s="10" t="s">
        <v>6</v>
      </c>
      <c r="M57" s="8" t="s">
        <v>7</v>
      </c>
      <c r="N57" s="24">
        <f>ROUND(G57*K57,2)</f>
        <v>490685.3</v>
      </c>
      <c r="O57" s="39"/>
    </row>
    <row r="58" spans="2:15" ht="12.75">
      <c r="B58" s="313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103"/>
      <c r="O58" s="39"/>
    </row>
    <row r="59" spans="2:15" ht="12.75">
      <c r="B59" s="313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92"/>
      <c r="O59" s="39"/>
    </row>
    <row r="60" spans="2:15" ht="12.75">
      <c r="B60" s="27" t="s">
        <v>142</v>
      </c>
      <c r="C60" s="6"/>
      <c r="D60" s="6"/>
      <c r="E60" s="6"/>
      <c r="F60" s="6"/>
      <c r="G60" s="310">
        <v>100.68</v>
      </c>
      <c r="H60" s="310"/>
      <c r="I60" s="10" t="s">
        <v>9</v>
      </c>
      <c r="J60" s="10" t="s">
        <v>3</v>
      </c>
      <c r="K60" s="104">
        <v>880.11</v>
      </c>
      <c r="L60" s="10" t="s">
        <v>16</v>
      </c>
      <c r="M60" s="10" t="s">
        <v>7</v>
      </c>
      <c r="N60" s="4">
        <f>ROUND(G60*K60,2)</f>
        <v>88609.47</v>
      </c>
      <c r="O60" s="40"/>
    </row>
    <row r="61" spans="2:15" ht="12.75">
      <c r="B61" s="33"/>
      <c r="C61" s="8"/>
      <c r="D61" s="8"/>
      <c r="E61" s="8"/>
      <c r="F61" s="8"/>
      <c r="G61" s="310">
        <v>113.42</v>
      </c>
      <c r="H61" s="310"/>
      <c r="I61" s="8" t="s">
        <v>9</v>
      </c>
      <c r="J61" s="8" t="s">
        <v>3</v>
      </c>
      <c r="K61" s="185">
        <v>674.5</v>
      </c>
      <c r="L61" s="10" t="s">
        <v>16</v>
      </c>
      <c r="M61" s="8" t="s">
        <v>7</v>
      </c>
      <c r="N61" s="4">
        <f>ROUND(G61*K61,2)</f>
        <v>76501.79</v>
      </c>
      <c r="O61" s="40"/>
    </row>
    <row r="62" spans="2:15" ht="12.75">
      <c r="B62" s="313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5"/>
      <c r="O62" s="40"/>
    </row>
    <row r="63" spans="2:15" ht="12.75">
      <c r="B63" s="318" t="s">
        <v>10</v>
      </c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38"/>
      <c r="O63" s="40"/>
    </row>
    <row r="64" spans="2:15" ht="12.75">
      <c r="B64" s="308" t="s">
        <v>0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8">
        <f>N68+N66+N65+N67</f>
        <v>0</v>
      </c>
    </row>
    <row r="65" spans="2:15" ht="12.75">
      <c r="B65" s="29"/>
      <c r="C65" s="17"/>
      <c r="D65" s="17"/>
      <c r="E65" s="17"/>
      <c r="F65" s="10"/>
      <c r="G65" s="310"/>
      <c r="H65" s="310"/>
      <c r="I65" s="10" t="s">
        <v>9</v>
      </c>
      <c r="J65" s="10" t="s">
        <v>3</v>
      </c>
      <c r="K65" s="104"/>
      <c r="L65" s="10" t="s">
        <v>16</v>
      </c>
      <c r="M65" s="10" t="s">
        <v>7</v>
      </c>
      <c r="N65" s="24">
        <f>G65*K65</f>
        <v>0</v>
      </c>
      <c r="O65" s="40"/>
    </row>
    <row r="66" spans="2:15" ht="12.75">
      <c r="B66" s="33"/>
      <c r="C66" s="12"/>
      <c r="D66" s="12"/>
      <c r="E66" s="12"/>
      <c r="F66" s="8"/>
      <c r="G66" s="310"/>
      <c r="H66" s="310"/>
      <c r="I66" s="10" t="s">
        <v>9</v>
      </c>
      <c r="J66" s="8" t="s">
        <v>3</v>
      </c>
      <c r="K66" s="96"/>
      <c r="L66" s="10" t="s">
        <v>16</v>
      </c>
      <c r="M66" s="8" t="s">
        <v>7</v>
      </c>
      <c r="N66" s="24">
        <f>G66*K66</f>
        <v>0</v>
      </c>
      <c r="O66" s="40"/>
    </row>
    <row r="67" spans="2:15" ht="12.75">
      <c r="B67" s="27"/>
      <c r="C67" s="6"/>
      <c r="D67" s="6"/>
      <c r="E67" s="6"/>
      <c r="F67" s="6"/>
      <c r="G67" s="310"/>
      <c r="H67" s="310"/>
      <c r="I67" s="6"/>
      <c r="J67" s="6" t="s">
        <v>3</v>
      </c>
      <c r="K67" s="99"/>
      <c r="L67" s="6"/>
      <c r="M67" s="6" t="s">
        <v>7</v>
      </c>
      <c r="N67" s="4">
        <f>G67*K67</f>
        <v>0</v>
      </c>
      <c r="O67" s="40"/>
    </row>
    <row r="68" spans="2:15" ht="12.75">
      <c r="B68" s="313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117"/>
      <c r="O68" s="40"/>
    </row>
    <row r="69" spans="2:15" ht="15.75" customHeight="1">
      <c r="B69" s="333" t="s">
        <v>11</v>
      </c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40"/>
    </row>
    <row r="70" spans="2:15" ht="12.75">
      <c r="B70" s="308" t="s">
        <v>89</v>
      </c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168">
        <f>N76+N75+N73+N72+N71</f>
        <v>686847.05</v>
      </c>
    </row>
    <row r="71" spans="2:15" ht="12.75">
      <c r="B71" s="29"/>
      <c r="C71" s="17"/>
      <c r="D71" s="17"/>
      <c r="E71" s="17"/>
      <c r="F71" s="10"/>
      <c r="G71" s="335">
        <v>5</v>
      </c>
      <c r="H71" s="335"/>
      <c r="I71" s="10" t="s">
        <v>9</v>
      </c>
      <c r="J71" s="10" t="s">
        <v>3</v>
      </c>
      <c r="K71" s="149">
        <v>62252.5</v>
      </c>
      <c r="L71" s="10" t="s">
        <v>28</v>
      </c>
      <c r="M71" s="10" t="s">
        <v>7</v>
      </c>
      <c r="N71" s="167">
        <f>ROUND(G71*K71,2)</f>
        <v>311262.5</v>
      </c>
      <c r="O71" s="40"/>
    </row>
    <row r="72" spans="2:15" ht="12.75">
      <c r="B72" s="33"/>
      <c r="C72" s="12"/>
      <c r="D72" s="12"/>
      <c r="E72" s="12"/>
      <c r="F72" s="8"/>
      <c r="G72" s="335">
        <v>5.53</v>
      </c>
      <c r="H72" s="335"/>
      <c r="I72" s="10" t="s">
        <v>9</v>
      </c>
      <c r="J72" s="10" t="s">
        <v>3</v>
      </c>
      <c r="K72" s="186">
        <v>67917.64</v>
      </c>
      <c r="L72" s="10" t="s">
        <v>28</v>
      </c>
      <c r="M72" s="8" t="s">
        <v>7</v>
      </c>
      <c r="N72" s="167">
        <f>ROUND(G72*K72,2)</f>
        <v>375584.55</v>
      </c>
      <c r="O72" s="40"/>
    </row>
    <row r="73" spans="2:15" ht="12.75">
      <c r="B73" s="27"/>
      <c r="C73" s="6"/>
      <c r="D73" s="6"/>
      <c r="E73" s="6"/>
      <c r="F73" s="6"/>
      <c r="G73" s="310"/>
      <c r="H73" s="310"/>
      <c r="I73" s="6"/>
      <c r="J73" s="6" t="s">
        <v>3</v>
      </c>
      <c r="K73" s="99"/>
      <c r="L73" s="6"/>
      <c r="M73" s="6" t="s">
        <v>7</v>
      </c>
      <c r="N73" s="24">
        <f>ROUND(G73*K73,2)</f>
        <v>0</v>
      </c>
      <c r="O73" s="40"/>
    </row>
    <row r="74" spans="2:15" ht="12.75">
      <c r="B74" s="313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11"/>
      <c r="O74" s="40"/>
    </row>
    <row r="75" spans="2:15" ht="12.75">
      <c r="B75" s="318" t="s">
        <v>12</v>
      </c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105"/>
      <c r="O75" s="40"/>
    </row>
    <row r="76" spans="2:15" ht="12.75">
      <c r="B76" s="313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6"/>
      <c r="N76" s="118"/>
      <c r="O76" s="40"/>
    </row>
    <row r="77" spans="2:15" ht="12.75">
      <c r="B77" s="3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"/>
      <c r="O77" s="40"/>
    </row>
    <row r="78" spans="2:15" ht="15" customHeight="1">
      <c r="B78" s="308" t="s">
        <v>13</v>
      </c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37"/>
      <c r="O78" s="40"/>
    </row>
    <row r="79" spans="2:15" ht="12.75">
      <c r="B79" s="318" t="s">
        <v>90</v>
      </c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8">
        <f>N87+N81+N82+N84+N85</f>
        <v>206801.35</v>
      </c>
    </row>
    <row r="80" spans="2:15" ht="12.75">
      <c r="B80" s="41" t="s">
        <v>14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40"/>
    </row>
    <row r="81" spans="2:15" ht="12.75">
      <c r="B81" s="29"/>
      <c r="C81" s="17"/>
      <c r="D81" s="17"/>
      <c r="E81" s="17"/>
      <c r="F81" s="10"/>
      <c r="G81" s="310">
        <v>15.88</v>
      </c>
      <c r="H81" s="310"/>
      <c r="I81" s="10" t="s">
        <v>9</v>
      </c>
      <c r="J81" s="10" t="s">
        <v>3</v>
      </c>
      <c r="K81" s="149">
        <v>3042.5</v>
      </c>
      <c r="L81" s="10" t="s">
        <v>16</v>
      </c>
      <c r="M81" s="10" t="s">
        <v>7</v>
      </c>
      <c r="N81" s="24">
        <f>ROUND(G81*K81,2)</f>
        <v>48314.9</v>
      </c>
      <c r="O81" s="40"/>
    </row>
    <row r="82" spans="2:15" ht="12.75">
      <c r="B82" s="33"/>
      <c r="C82" s="12"/>
      <c r="D82" s="12"/>
      <c r="E82" s="12"/>
      <c r="F82" s="8"/>
      <c r="G82" s="310">
        <v>17.69</v>
      </c>
      <c r="H82" s="310"/>
      <c r="I82" s="10" t="s">
        <v>9</v>
      </c>
      <c r="J82" s="8" t="s">
        <v>3</v>
      </c>
      <c r="K82" s="185">
        <v>3673</v>
      </c>
      <c r="L82" s="10" t="s">
        <v>16</v>
      </c>
      <c r="M82" s="8" t="s">
        <v>7</v>
      </c>
      <c r="N82" s="24">
        <f>ROUND(G82*K82,2)</f>
        <v>64975.37</v>
      </c>
      <c r="O82" s="40"/>
    </row>
    <row r="83" spans="2:15" ht="12.75">
      <c r="B83" s="42" t="s">
        <v>15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4"/>
      <c r="O83" s="40"/>
    </row>
    <row r="84" spans="2:15" ht="12.75">
      <c r="B84" s="29"/>
      <c r="C84" s="17"/>
      <c r="D84" s="17"/>
      <c r="E84" s="17"/>
      <c r="F84" s="10"/>
      <c r="G84" s="310">
        <v>10.55</v>
      </c>
      <c r="H84" s="310"/>
      <c r="I84" s="10" t="s">
        <v>9</v>
      </c>
      <c r="J84" s="10" t="s">
        <v>3</v>
      </c>
      <c r="K84" s="104">
        <v>3929.5</v>
      </c>
      <c r="L84" s="10" t="s">
        <v>16</v>
      </c>
      <c r="M84" s="10" t="s">
        <v>7</v>
      </c>
      <c r="N84" s="24">
        <f>ROUND(G84*K84,2)</f>
        <v>41456.23</v>
      </c>
      <c r="O84" s="40"/>
    </row>
    <row r="85" spans="2:15" ht="12.75">
      <c r="B85" s="29"/>
      <c r="C85" s="17"/>
      <c r="D85" s="17"/>
      <c r="E85" s="17"/>
      <c r="F85" s="10"/>
      <c r="G85" s="315">
        <v>11.75</v>
      </c>
      <c r="H85" s="315"/>
      <c r="I85" s="10" t="s">
        <v>9</v>
      </c>
      <c r="J85" s="10" t="s">
        <v>3</v>
      </c>
      <c r="K85" s="104">
        <v>4430.2</v>
      </c>
      <c r="L85" s="10" t="s">
        <v>16</v>
      </c>
      <c r="M85" s="10" t="s">
        <v>7</v>
      </c>
      <c r="N85" s="24">
        <f>ROUND(G85*K85,2)</f>
        <v>52054.85</v>
      </c>
      <c r="O85" s="40"/>
    </row>
    <row r="86" spans="2:15" ht="12.75">
      <c r="B86" s="313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2"/>
      <c r="O86" s="40"/>
    </row>
    <row r="87" spans="2:15" ht="13.5" thickBot="1">
      <c r="B87" s="313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119"/>
      <c r="O87" s="126"/>
    </row>
    <row r="88" spans="2:15" ht="6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"/>
      <c r="O88" s="6"/>
    </row>
    <row r="89" spans="2:15" ht="12.75">
      <c r="B89" s="234" t="s">
        <v>40</v>
      </c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  <row r="90" spans="2:15" ht="12.75">
      <c r="B90" s="235" t="s">
        <v>41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</row>
    <row r="91" spans="2:15" ht="12.75">
      <c r="B91" s="235" t="s">
        <v>77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</row>
    <row r="92" spans="2:15" ht="13.5" thickBo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 t="s">
        <v>9</v>
      </c>
    </row>
    <row r="93" spans="2:15" ht="13.5" thickBo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87">
        <f>ROUND(O95+O100+O105+O110+O115+O121+O125+O130+O138,0)</f>
        <v>230285</v>
      </c>
    </row>
    <row r="94" spans="2:15" ht="12.75">
      <c r="B94" s="43" t="s">
        <v>17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6"/>
    </row>
    <row r="95" spans="2:17" ht="12.75">
      <c r="B95" s="318" t="s">
        <v>122</v>
      </c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8">
        <f>N98+N97+N96</f>
        <v>43461.36</v>
      </c>
      <c r="Q95" s="155"/>
    </row>
    <row r="96" spans="2:17" ht="12.75">
      <c r="B96" s="29"/>
      <c r="C96" s="17"/>
      <c r="D96" s="17"/>
      <c r="E96" s="17"/>
      <c r="F96" s="116" t="s">
        <v>120</v>
      </c>
      <c r="G96" s="310">
        <v>196.88</v>
      </c>
      <c r="H96" s="310"/>
      <c r="I96" s="10" t="s">
        <v>9</v>
      </c>
      <c r="J96" s="10" t="s">
        <v>3</v>
      </c>
      <c r="K96" s="104">
        <v>6</v>
      </c>
      <c r="L96" s="10" t="s">
        <v>29</v>
      </c>
      <c r="M96" s="10" t="s">
        <v>7</v>
      </c>
      <c r="N96" s="24">
        <f>ROUND(G96*K96*18,2)</f>
        <v>21263.04</v>
      </c>
      <c r="O96" s="40"/>
      <c r="Q96" s="155"/>
    </row>
    <row r="97" spans="2:17" ht="12.75">
      <c r="B97" s="29"/>
      <c r="C97" s="17"/>
      <c r="D97" s="17"/>
      <c r="E97" s="17"/>
      <c r="F97" s="116" t="s">
        <v>120</v>
      </c>
      <c r="G97" s="315">
        <v>205.54</v>
      </c>
      <c r="H97" s="315"/>
      <c r="I97" s="10" t="s">
        <v>9</v>
      </c>
      <c r="J97" s="10" t="s">
        <v>3</v>
      </c>
      <c r="K97" s="104">
        <v>6</v>
      </c>
      <c r="L97" s="10" t="s">
        <v>29</v>
      </c>
      <c r="M97" s="10" t="s">
        <v>7</v>
      </c>
      <c r="N97" s="24">
        <f>ROUND(G97*K97*18,2)</f>
        <v>22198.32</v>
      </c>
      <c r="O97" s="40"/>
      <c r="Q97" s="155"/>
    </row>
    <row r="98" spans="2:17" ht="13.5" thickBot="1">
      <c r="B98" s="316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101"/>
      <c r="O98" s="40"/>
      <c r="Q98" s="155"/>
    </row>
    <row r="99" spans="2:17" ht="12.75">
      <c r="B99" s="27" t="s">
        <v>67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1"/>
      <c r="O99" s="40"/>
      <c r="Q99" s="155"/>
    </row>
    <row r="100" spans="2:17" ht="12.75">
      <c r="B100" s="318" t="s">
        <v>123</v>
      </c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168">
        <f>N103+N102+N101</f>
        <v>5871.6</v>
      </c>
      <c r="Q100" s="155"/>
    </row>
    <row r="101" spans="2:17" ht="12.75">
      <c r="B101" s="29"/>
      <c r="C101" s="17"/>
      <c r="D101" s="17"/>
      <c r="E101" s="17"/>
      <c r="F101" s="10"/>
      <c r="G101" s="335">
        <v>489.3</v>
      </c>
      <c r="H101" s="335"/>
      <c r="I101" s="10" t="s">
        <v>9</v>
      </c>
      <c r="J101" s="10" t="s">
        <v>3</v>
      </c>
      <c r="K101" s="104">
        <v>12</v>
      </c>
      <c r="L101" s="10" t="s">
        <v>29</v>
      </c>
      <c r="M101" s="10" t="s">
        <v>7</v>
      </c>
      <c r="N101" s="167">
        <f>ROUND(G101*K101,2)</f>
        <v>5871.6</v>
      </c>
      <c r="O101" s="40"/>
      <c r="Q101" s="155"/>
    </row>
    <row r="102" spans="2:17" ht="12.75">
      <c r="B102" s="33"/>
      <c r="C102" s="12"/>
      <c r="D102" s="12"/>
      <c r="E102" s="12"/>
      <c r="F102" s="8"/>
      <c r="G102" s="310"/>
      <c r="H102" s="310"/>
      <c r="I102" s="8" t="s">
        <v>9</v>
      </c>
      <c r="J102" s="8" t="s">
        <v>3</v>
      </c>
      <c r="K102" s="96"/>
      <c r="L102" s="8" t="s">
        <v>29</v>
      </c>
      <c r="M102" s="8" t="s">
        <v>7</v>
      </c>
      <c r="N102" s="24">
        <f>ROUND(G102*K102,2)</f>
        <v>0</v>
      </c>
      <c r="O102" s="40"/>
      <c r="Q102" s="155"/>
    </row>
    <row r="103" spans="2:17" ht="13.5" thickBot="1">
      <c r="B103" s="316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105"/>
      <c r="O103" s="40"/>
      <c r="Q103" s="155"/>
    </row>
    <row r="104" spans="2:17" ht="12.75">
      <c r="B104" s="27" t="s">
        <v>18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1"/>
      <c r="O104" s="40"/>
      <c r="Q104" s="155"/>
    </row>
    <row r="105" spans="2:17" ht="12.75">
      <c r="B105" s="318" t="s">
        <v>124</v>
      </c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168">
        <f>N108</f>
        <v>11722.2</v>
      </c>
      <c r="Q105" s="155"/>
    </row>
    <row r="106" spans="2:17" ht="12.75">
      <c r="B106" s="29"/>
      <c r="C106" s="17">
        <v>3907.4</v>
      </c>
      <c r="D106" s="116" t="s">
        <v>3</v>
      </c>
      <c r="E106" s="17">
        <v>0.25</v>
      </c>
      <c r="F106" s="116" t="s">
        <v>7</v>
      </c>
      <c r="G106" s="310">
        <v>976.85</v>
      </c>
      <c r="H106" s="310"/>
      <c r="I106" s="10" t="s">
        <v>9</v>
      </c>
      <c r="J106" s="10" t="s">
        <v>3</v>
      </c>
      <c r="K106" s="104">
        <v>12</v>
      </c>
      <c r="L106" s="10" t="s">
        <v>73</v>
      </c>
      <c r="M106" s="10" t="s">
        <v>7</v>
      </c>
      <c r="N106" s="167">
        <f>ROUND(G106*K106,2)</f>
        <v>11722.2</v>
      </c>
      <c r="O106" s="40"/>
      <c r="Q106" s="155"/>
    </row>
    <row r="107" spans="2:17" ht="12.75">
      <c r="B107" s="33"/>
      <c r="C107" s="12"/>
      <c r="D107" s="12"/>
      <c r="E107" s="12"/>
      <c r="F107" s="8"/>
      <c r="G107" s="310"/>
      <c r="H107" s="310"/>
      <c r="I107" s="8" t="s">
        <v>9</v>
      </c>
      <c r="J107" s="8" t="s">
        <v>3</v>
      </c>
      <c r="K107" s="96"/>
      <c r="L107" s="8" t="s">
        <v>76</v>
      </c>
      <c r="M107" s="8" t="s">
        <v>7</v>
      </c>
      <c r="N107" s="4">
        <f>ROUND(G107*K107,2)</f>
        <v>0</v>
      </c>
      <c r="O107" s="40"/>
      <c r="Q107" s="155"/>
    </row>
    <row r="108" spans="2:17" ht="13.5" thickBot="1">
      <c r="B108" s="316"/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169">
        <f>N106</f>
        <v>11722.2</v>
      </c>
      <c r="O108" s="40"/>
      <c r="Q108" s="155"/>
    </row>
    <row r="109" spans="2:17" ht="12.75">
      <c r="B109" s="94" t="s">
        <v>68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2"/>
      <c r="O109" s="40"/>
      <c r="Q109" s="155"/>
    </row>
    <row r="110" spans="2:17" ht="12.75">
      <c r="B110" s="318" t="s">
        <v>125</v>
      </c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168">
        <f>N113</f>
        <v>34550.4</v>
      </c>
      <c r="Q110" s="155"/>
    </row>
    <row r="111" spans="2:17" ht="12.75">
      <c r="B111" s="29"/>
      <c r="C111" s="17"/>
      <c r="D111" s="17"/>
      <c r="E111" s="17"/>
      <c r="F111" s="10"/>
      <c r="G111" s="335">
        <v>2879.2</v>
      </c>
      <c r="H111" s="335"/>
      <c r="I111" s="10" t="s">
        <v>9</v>
      </c>
      <c r="J111" s="10" t="s">
        <v>3</v>
      </c>
      <c r="K111" s="104">
        <v>12</v>
      </c>
      <c r="L111" s="10" t="s">
        <v>29</v>
      </c>
      <c r="M111" s="10" t="s">
        <v>7</v>
      </c>
      <c r="N111" s="150">
        <f>ROUND(G111*K111,2)</f>
        <v>34550.4</v>
      </c>
      <c r="O111" s="151"/>
      <c r="Q111" s="155"/>
    </row>
    <row r="112" spans="2:17" ht="12.75">
      <c r="B112" s="29"/>
      <c r="C112" s="17"/>
      <c r="D112" s="17"/>
      <c r="E112" s="17"/>
      <c r="F112" s="10"/>
      <c r="G112" s="315"/>
      <c r="H112" s="315"/>
      <c r="I112" s="10"/>
      <c r="J112" s="10" t="s">
        <v>3</v>
      </c>
      <c r="K112" s="104"/>
      <c r="L112" s="10"/>
      <c r="M112" s="10" t="s">
        <v>7</v>
      </c>
      <c r="N112" s="150">
        <f>ROUND(G112*K112,2)</f>
        <v>0</v>
      </c>
      <c r="O112" s="152"/>
      <c r="Q112" s="155"/>
    </row>
    <row r="113" spans="2:17" ht="12.75">
      <c r="B113" s="313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121">
        <f>N111</f>
        <v>34550.4</v>
      </c>
      <c r="O113" s="152"/>
      <c r="Q113" s="155"/>
    </row>
    <row r="114" spans="2:17" ht="12.75">
      <c r="B114" s="94" t="s">
        <v>91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152"/>
      <c r="Q114" s="155"/>
    </row>
    <row r="115" spans="2:17" ht="12.75">
      <c r="B115" s="318" t="s">
        <v>126</v>
      </c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154">
        <f>N118</f>
        <v>25200</v>
      </c>
      <c r="Q115" s="155"/>
    </row>
    <row r="116" spans="2:17" ht="12.75">
      <c r="B116" s="29"/>
      <c r="C116" s="17"/>
      <c r="D116" s="17"/>
      <c r="E116" s="17"/>
      <c r="F116" s="10"/>
      <c r="G116" s="335">
        <v>2100</v>
      </c>
      <c r="H116" s="335"/>
      <c r="I116" s="10" t="s">
        <v>9</v>
      </c>
      <c r="J116" s="10" t="s">
        <v>3</v>
      </c>
      <c r="K116" s="104">
        <v>12</v>
      </c>
      <c r="L116" s="10" t="s">
        <v>29</v>
      </c>
      <c r="M116" s="10" t="s">
        <v>7</v>
      </c>
      <c r="N116" s="150">
        <f>ROUND(G116*K116,2)</f>
        <v>25200</v>
      </c>
      <c r="O116" s="152"/>
      <c r="Q116" s="155"/>
    </row>
    <row r="117" spans="2:17" ht="12.75">
      <c r="B117" s="29"/>
      <c r="C117" s="17"/>
      <c r="D117" s="17"/>
      <c r="E117" s="17"/>
      <c r="F117" s="10"/>
      <c r="G117" s="315"/>
      <c r="H117" s="315"/>
      <c r="I117" s="10"/>
      <c r="J117" s="10" t="s">
        <v>3</v>
      </c>
      <c r="K117" s="104"/>
      <c r="L117" s="10"/>
      <c r="M117" s="10" t="s">
        <v>7</v>
      </c>
      <c r="N117" s="150">
        <f>ROUND(G117*K117,2)</f>
        <v>0</v>
      </c>
      <c r="O117" s="152"/>
      <c r="Q117" s="155"/>
    </row>
    <row r="118" spans="2:17" ht="12.75">
      <c r="B118" s="313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121">
        <f>N116</f>
        <v>25200</v>
      </c>
      <c r="O118" s="152"/>
      <c r="Q118" s="155"/>
    </row>
    <row r="119" spans="2:17" ht="12.75">
      <c r="B119" s="106"/>
      <c r="C119" s="9" t="s">
        <v>3</v>
      </c>
      <c r="D119" s="16">
        <v>0.02</v>
      </c>
      <c r="E119" s="12" t="s">
        <v>7</v>
      </c>
      <c r="F119" s="320">
        <f>ROUND(B119*D119,2)</f>
        <v>0</v>
      </c>
      <c r="G119" s="320"/>
      <c r="H119" s="320"/>
      <c r="I119" s="12"/>
      <c r="J119" s="6"/>
      <c r="K119" s="16"/>
      <c r="L119" s="16"/>
      <c r="M119" s="6"/>
      <c r="N119" s="5"/>
      <c r="O119" s="152"/>
      <c r="Q119" s="155"/>
    </row>
    <row r="120" spans="2:17" ht="12.75">
      <c r="B120" s="94" t="s">
        <v>144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8"/>
      <c r="O120" s="152"/>
      <c r="Q120" s="155"/>
    </row>
    <row r="121" spans="2:17" ht="12.75">
      <c r="B121" s="318" t="s">
        <v>143</v>
      </c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154">
        <f>N124</f>
        <v>28840</v>
      </c>
      <c r="Q121" s="155"/>
    </row>
    <row r="122" spans="2:17" ht="12.75">
      <c r="B122" s="29"/>
      <c r="C122" s="17"/>
      <c r="D122" s="17"/>
      <c r="E122" s="17"/>
      <c r="F122" s="10"/>
      <c r="G122" s="335">
        <v>4120</v>
      </c>
      <c r="H122" s="335"/>
      <c r="I122" s="10" t="s">
        <v>9</v>
      </c>
      <c r="J122" s="10" t="s">
        <v>3</v>
      </c>
      <c r="K122" s="104">
        <v>7</v>
      </c>
      <c r="L122" s="10" t="s">
        <v>29</v>
      </c>
      <c r="M122" s="10" t="s">
        <v>7</v>
      </c>
      <c r="N122" s="150">
        <f>ROUND(G122*K122,2)</f>
        <v>28840</v>
      </c>
      <c r="O122" s="152"/>
      <c r="Q122" s="155"/>
    </row>
    <row r="123" spans="2:17" ht="12.75">
      <c r="B123" s="29"/>
      <c r="C123" s="17"/>
      <c r="D123" s="17"/>
      <c r="E123" s="17"/>
      <c r="F123" s="10"/>
      <c r="G123" s="315"/>
      <c r="H123" s="315"/>
      <c r="I123" s="10"/>
      <c r="J123" s="10" t="s">
        <v>3</v>
      </c>
      <c r="K123" s="104"/>
      <c r="L123" s="10"/>
      <c r="M123" s="10" t="s">
        <v>7</v>
      </c>
      <c r="N123" s="150">
        <f>ROUND(G123*K123,2)</f>
        <v>0</v>
      </c>
      <c r="O123" s="152"/>
      <c r="Q123" s="155"/>
    </row>
    <row r="124" spans="2:17" ht="14.25" customHeight="1">
      <c r="B124" s="313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121">
        <f>N122</f>
        <v>28840</v>
      </c>
      <c r="O124" s="153"/>
      <c r="Q124" s="155"/>
    </row>
    <row r="125" spans="2:17" ht="12.75">
      <c r="B125" s="348" t="s">
        <v>20</v>
      </c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  <c r="O125" s="38">
        <f>F126</f>
        <v>0</v>
      </c>
      <c r="Q125" s="155"/>
    </row>
    <row r="126" spans="2:17" ht="12.75">
      <c r="B126" s="170"/>
      <c r="C126" s="9" t="s">
        <v>3</v>
      </c>
      <c r="D126" s="19">
        <v>0.005</v>
      </c>
      <c r="E126" s="12" t="s">
        <v>7</v>
      </c>
      <c r="F126" s="320">
        <f>ROUND(B126*D126,2)</f>
        <v>0</v>
      </c>
      <c r="G126" s="320"/>
      <c r="H126" s="320"/>
      <c r="I126" s="12"/>
      <c r="J126" s="6"/>
      <c r="K126" s="353"/>
      <c r="L126" s="353"/>
      <c r="M126" s="6"/>
      <c r="N126" s="5"/>
      <c r="O126" s="40"/>
      <c r="Q126" s="155"/>
    </row>
    <row r="127" spans="2:17" ht="12.75">
      <c r="B127" s="313"/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12"/>
      <c r="N127" s="14"/>
      <c r="O127" s="40"/>
      <c r="Q127" s="155"/>
    </row>
    <row r="128" spans="2:17" ht="12.75">
      <c r="B128" s="313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15"/>
      <c r="N128" s="15"/>
      <c r="O128" s="40"/>
      <c r="Q128" s="155"/>
    </row>
    <row r="129" spans="2:17" ht="15" customHeight="1">
      <c r="B129" s="313"/>
      <c r="C129" s="314"/>
      <c r="D129" s="314"/>
      <c r="E129" s="314"/>
      <c r="F129" s="314"/>
      <c r="G129" s="314"/>
      <c r="H129" s="314"/>
      <c r="I129" s="314"/>
      <c r="J129" s="314"/>
      <c r="K129" s="314"/>
      <c r="L129" s="314"/>
      <c r="M129" s="17"/>
      <c r="N129" s="18"/>
      <c r="O129" s="40"/>
      <c r="Q129" s="155"/>
    </row>
    <row r="130" spans="2:17" ht="12.75">
      <c r="B130" s="307" t="s">
        <v>92</v>
      </c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8"/>
      <c r="N130" s="8"/>
      <c r="O130" s="38">
        <f>N132+N133+N135+N136+N137+N138+N140</f>
        <v>57789.36</v>
      </c>
      <c r="Q130" s="155"/>
    </row>
    <row r="131" spans="2:17" ht="12.75">
      <c r="B131" s="318" t="s">
        <v>127</v>
      </c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40"/>
      <c r="Q131" s="155"/>
    </row>
    <row r="132" spans="2:17" ht="12.75">
      <c r="B132" s="45"/>
      <c r="C132" s="12"/>
      <c r="D132" s="12"/>
      <c r="E132" s="12"/>
      <c r="F132" s="12"/>
      <c r="G132" s="12"/>
      <c r="H132" s="12"/>
      <c r="I132" s="107">
        <v>1605.26</v>
      </c>
      <c r="J132" s="8" t="s">
        <v>3</v>
      </c>
      <c r="K132" s="107">
        <v>12</v>
      </c>
      <c r="L132" s="12" t="s">
        <v>29</v>
      </c>
      <c r="M132" s="8" t="s">
        <v>7</v>
      </c>
      <c r="N132" s="4">
        <f>ROUND(I132*K132,2)</f>
        <v>19263.12</v>
      </c>
      <c r="O132" s="40"/>
      <c r="Q132" s="155"/>
    </row>
    <row r="133" spans="2:17" ht="12.75" customHeight="1">
      <c r="B133" s="307" t="s">
        <v>92</v>
      </c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6"/>
      <c r="N133" s="6"/>
      <c r="O133" s="40"/>
      <c r="Q133" s="155"/>
    </row>
    <row r="134" spans="2:17" ht="12.75">
      <c r="B134" s="318" t="s">
        <v>128</v>
      </c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40"/>
      <c r="Q134" s="155"/>
    </row>
    <row r="135" spans="2:17" ht="12.75">
      <c r="B135" s="45"/>
      <c r="C135" s="12"/>
      <c r="D135" s="12"/>
      <c r="E135" s="12"/>
      <c r="F135" s="12"/>
      <c r="G135" s="12"/>
      <c r="H135" s="12"/>
      <c r="I135" s="156">
        <v>3210.52</v>
      </c>
      <c r="J135" s="6" t="s">
        <v>3</v>
      </c>
      <c r="K135" s="108">
        <v>12</v>
      </c>
      <c r="L135" s="15" t="s">
        <v>29</v>
      </c>
      <c r="M135" s="6" t="s">
        <v>7</v>
      </c>
      <c r="N135" s="5">
        <f>ROUND(I135*K135,2)</f>
        <v>38526.24</v>
      </c>
      <c r="O135" s="40"/>
      <c r="Q135" s="155"/>
    </row>
    <row r="136" spans="2:17" ht="12.75">
      <c r="B136" s="313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8"/>
      <c r="N136" s="105"/>
      <c r="O136" s="40"/>
      <c r="Q136" s="155"/>
    </row>
    <row r="137" spans="2:17" ht="12.75">
      <c r="B137" s="307" t="s">
        <v>145</v>
      </c>
      <c r="C137" s="250"/>
      <c r="D137" s="250"/>
      <c r="E137" s="250"/>
      <c r="F137" s="250"/>
      <c r="G137" s="250"/>
      <c r="H137" s="250"/>
      <c r="I137" s="250"/>
      <c r="J137" s="8"/>
      <c r="K137" s="8"/>
      <c r="L137" s="8"/>
      <c r="M137" s="8"/>
      <c r="N137" s="8"/>
      <c r="O137" s="40"/>
      <c r="Q137" s="155"/>
    </row>
    <row r="138" spans="2:17" ht="12.75">
      <c r="B138" s="318" t="s">
        <v>121</v>
      </c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154">
        <f>N139</f>
        <v>22850</v>
      </c>
      <c r="Q138" s="155"/>
    </row>
    <row r="139" spans="2:17" ht="12.75">
      <c r="B139" s="45" t="s">
        <v>146</v>
      </c>
      <c r="C139" s="12"/>
      <c r="D139" s="12"/>
      <c r="E139" s="12"/>
      <c r="F139" s="12"/>
      <c r="G139" s="12"/>
      <c r="H139" s="12"/>
      <c r="I139" s="12"/>
      <c r="J139" s="8"/>
      <c r="K139" s="12"/>
      <c r="L139" s="12"/>
      <c r="M139" s="8"/>
      <c r="N139" s="120">
        <v>22850</v>
      </c>
      <c r="O139" s="40"/>
      <c r="Q139" s="155"/>
    </row>
    <row r="140" spans="2:17" ht="13.5" thickBot="1">
      <c r="B140" s="33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6"/>
      <c r="N140" s="6"/>
      <c r="O140" s="126"/>
      <c r="Q140" s="155"/>
    </row>
    <row r="141" spans="2:15" ht="5.2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6"/>
      <c r="N141" s="6"/>
      <c r="O141" s="6"/>
    </row>
    <row r="142" spans="2:15" ht="12.75">
      <c r="B142" s="234" t="s">
        <v>42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</row>
    <row r="143" spans="2:15" ht="12.75">
      <c r="B143" s="235" t="s">
        <v>43</v>
      </c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</row>
    <row r="144" spans="2:15" ht="12.75">
      <c r="B144" s="235" t="s">
        <v>77</v>
      </c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</row>
    <row r="145" spans="2:15" ht="8.25" customHeight="1" thickBo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125" t="s">
        <v>9</v>
      </c>
    </row>
    <row r="146" spans="2:15" ht="13.5" thickBot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87">
        <f>ROUND(O148+O152+O157+O159+O161,0)</f>
        <v>367350</v>
      </c>
    </row>
    <row r="147" spans="2:15" ht="12.75">
      <c r="B147" s="311" t="s">
        <v>21</v>
      </c>
      <c r="C147" s="31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6"/>
    </row>
    <row r="148" spans="2:17" ht="12.75">
      <c r="B148" s="318" t="s">
        <v>118</v>
      </c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8">
        <f>N151+N150+N149</f>
        <v>36102.24</v>
      </c>
      <c r="Q148" s="155"/>
    </row>
    <row r="149" spans="2:15" ht="12.75">
      <c r="B149" s="29"/>
      <c r="C149" s="17"/>
      <c r="D149" s="17"/>
      <c r="E149" s="17"/>
      <c r="F149" s="10"/>
      <c r="G149" s="310">
        <v>3008.52</v>
      </c>
      <c r="H149" s="310"/>
      <c r="I149" s="10" t="s">
        <v>9</v>
      </c>
      <c r="J149" s="10" t="s">
        <v>3</v>
      </c>
      <c r="K149" s="104">
        <v>12</v>
      </c>
      <c r="L149" s="10" t="s">
        <v>29</v>
      </c>
      <c r="M149" s="10" t="s">
        <v>7</v>
      </c>
      <c r="N149" s="24">
        <f>ROUND(G149*K149,2)</f>
        <v>36102.24</v>
      </c>
      <c r="O149" s="40"/>
    </row>
    <row r="150" spans="2:15" ht="12.75">
      <c r="B150" s="29"/>
      <c r="C150" s="17"/>
      <c r="D150" s="17"/>
      <c r="E150" s="17"/>
      <c r="F150" s="10"/>
      <c r="G150" s="315"/>
      <c r="H150" s="315"/>
      <c r="I150" s="10" t="s">
        <v>9</v>
      </c>
      <c r="J150" s="10" t="s">
        <v>3</v>
      </c>
      <c r="K150" s="104"/>
      <c r="L150" s="10" t="s">
        <v>29</v>
      </c>
      <c r="M150" s="10" t="s">
        <v>7</v>
      </c>
      <c r="N150" s="24">
        <f>ROUND(G150*K150,2)</f>
        <v>0</v>
      </c>
      <c r="O150" s="40"/>
    </row>
    <row r="151" spans="2:15" ht="12.75">
      <c r="B151" s="313"/>
      <c r="C151" s="314"/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121"/>
      <c r="O151" s="40"/>
    </row>
    <row r="152" spans="2:15" ht="12.75">
      <c r="B152" s="318" t="s">
        <v>22</v>
      </c>
      <c r="C152" s="319"/>
      <c r="D152" s="310">
        <v>131</v>
      </c>
      <c r="E152" s="310"/>
      <c r="F152" s="8" t="s">
        <v>8</v>
      </c>
      <c r="G152" s="314" t="s">
        <v>3</v>
      </c>
      <c r="H152" s="314"/>
      <c r="I152" s="107">
        <v>1370</v>
      </c>
      <c r="J152" s="8" t="s">
        <v>7</v>
      </c>
      <c r="K152" s="320">
        <f>ROUND(D152*I152,2)</f>
        <v>179470</v>
      </c>
      <c r="L152" s="320"/>
      <c r="M152" s="320"/>
      <c r="N152" s="8"/>
      <c r="O152" s="38">
        <f>N156+K152+K153+K154+K155</f>
        <v>214820</v>
      </c>
    </row>
    <row r="153" spans="2:15" ht="12.75">
      <c r="B153" s="33"/>
      <c r="C153" s="8"/>
      <c r="D153" s="310">
        <v>10</v>
      </c>
      <c r="E153" s="310"/>
      <c r="F153" s="8" t="s">
        <v>8</v>
      </c>
      <c r="G153" s="314" t="s">
        <v>3</v>
      </c>
      <c r="H153" s="314"/>
      <c r="I153" s="107">
        <v>1200</v>
      </c>
      <c r="J153" s="8" t="s">
        <v>7</v>
      </c>
      <c r="K153" s="320">
        <f>ROUND(D153*I153,2)</f>
        <v>12000</v>
      </c>
      <c r="L153" s="320"/>
      <c r="M153" s="320"/>
      <c r="N153" s="2"/>
      <c r="O153" s="40"/>
    </row>
    <row r="154" spans="2:15" ht="12.75">
      <c r="B154" s="27" t="s">
        <v>148</v>
      </c>
      <c r="C154" s="6"/>
      <c r="D154" s="310">
        <v>141</v>
      </c>
      <c r="E154" s="364"/>
      <c r="F154" s="6" t="s">
        <v>8</v>
      </c>
      <c r="G154" s="9"/>
      <c r="H154" s="9" t="s">
        <v>3</v>
      </c>
      <c r="I154" s="108">
        <v>150</v>
      </c>
      <c r="J154" s="6" t="s">
        <v>7</v>
      </c>
      <c r="K154" s="320">
        <f>ROUND(D154*I154,2)</f>
        <v>21150</v>
      </c>
      <c r="L154" s="320"/>
      <c r="M154" s="320"/>
      <c r="N154" s="6"/>
      <c r="O154" s="40"/>
    </row>
    <row r="155" spans="2:15" ht="12.75">
      <c r="B155" s="27" t="s">
        <v>149</v>
      </c>
      <c r="C155" s="6"/>
      <c r="D155" s="310">
        <v>20</v>
      </c>
      <c r="E155" s="310"/>
      <c r="F155" s="6" t="s">
        <v>8</v>
      </c>
      <c r="G155" s="326" t="s">
        <v>3</v>
      </c>
      <c r="H155" s="326"/>
      <c r="I155" s="108">
        <v>110</v>
      </c>
      <c r="J155" s="6" t="s">
        <v>7</v>
      </c>
      <c r="K155" s="320">
        <f>ROUND(D155*I155,2)</f>
        <v>2200</v>
      </c>
      <c r="L155" s="320"/>
      <c r="M155" s="320"/>
      <c r="N155" s="6"/>
      <c r="O155" s="40"/>
    </row>
    <row r="156" spans="2:15" ht="12.75">
      <c r="B156" s="313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105"/>
      <c r="O156" s="40"/>
    </row>
    <row r="157" spans="2:15" ht="12.75">
      <c r="B157" s="318" t="s">
        <v>119</v>
      </c>
      <c r="C157" s="319"/>
      <c r="D157" s="319"/>
      <c r="E157" s="319"/>
      <c r="F157" s="319"/>
      <c r="G157" s="319"/>
      <c r="H157" s="319"/>
      <c r="I157" s="319"/>
      <c r="J157" s="319"/>
      <c r="K157" s="250"/>
      <c r="L157" s="8"/>
      <c r="M157" s="8"/>
      <c r="N157" s="8"/>
      <c r="O157" s="38">
        <f>N158</f>
        <v>28000</v>
      </c>
    </row>
    <row r="158" spans="2:15" ht="13.5" customHeight="1">
      <c r="B158" s="313" t="s">
        <v>129</v>
      </c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8"/>
      <c r="N158" s="187">
        <v>28000</v>
      </c>
      <c r="O158" s="40"/>
    </row>
    <row r="159" spans="2:15" ht="12.75">
      <c r="B159" s="318" t="s">
        <v>69</v>
      </c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6"/>
      <c r="N159" s="188">
        <v>1700</v>
      </c>
      <c r="O159" s="38">
        <f>N159</f>
        <v>1700</v>
      </c>
    </row>
    <row r="160" spans="2:15" ht="12.75">
      <c r="B160" s="318" t="s">
        <v>0</v>
      </c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8"/>
      <c r="N160" s="2"/>
      <c r="O160" s="40"/>
    </row>
    <row r="161" spans="2:15" ht="12.75">
      <c r="B161" s="318" t="s">
        <v>147</v>
      </c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6"/>
      <c r="N161" s="99">
        <v>86728</v>
      </c>
      <c r="O161" s="38">
        <f>N161+N162+N163+N164+N165+N166+N167</f>
        <v>86728</v>
      </c>
    </row>
    <row r="162" spans="2:15" ht="12.75">
      <c r="B162" s="318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8"/>
      <c r="N162" s="105"/>
      <c r="O162" s="40"/>
    </row>
    <row r="163" spans="2:15" ht="12.75">
      <c r="B163" s="333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6"/>
      <c r="N163" s="99"/>
      <c r="O163" s="40"/>
    </row>
    <row r="164" spans="2:15" ht="12.75">
      <c r="B164" s="318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8"/>
      <c r="N164" s="105"/>
      <c r="O164" s="40"/>
    </row>
    <row r="165" spans="2:15" ht="12.75">
      <c r="B165" s="333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6"/>
      <c r="N165" s="99"/>
      <c r="O165" s="40"/>
    </row>
    <row r="166" spans="2:15" ht="12.75">
      <c r="B166" s="318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8"/>
      <c r="N166" s="105"/>
      <c r="O166" s="40"/>
    </row>
    <row r="167" spans="2:15" ht="13.5" thickBot="1">
      <c r="B167" s="330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5"/>
      <c r="N167" s="109"/>
      <c r="O167" s="126"/>
    </row>
    <row r="168" spans="2:15" ht="39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6"/>
      <c r="N168" s="6"/>
      <c r="O168" s="6"/>
    </row>
    <row r="169" spans="2:15" ht="12.75">
      <c r="B169" s="234" t="s">
        <v>44</v>
      </c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</row>
    <row r="170" spans="2:15" ht="12.75">
      <c r="B170" s="235" t="s">
        <v>45</v>
      </c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</row>
    <row r="171" spans="2:15" ht="12.75">
      <c r="B171" s="235" t="s">
        <v>77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</row>
    <row r="172" spans="2:15" ht="13.5" thickBot="1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 t="s">
        <v>9</v>
      </c>
    </row>
    <row r="173" spans="2:15" ht="13.5" thickBot="1"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52">
        <f>ROUND(F176+F179+F181+F182+F183+F184,0)</f>
        <v>825902</v>
      </c>
    </row>
    <row r="174" spans="2:15" ht="12.75">
      <c r="B174" s="50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51"/>
      <c r="O174" s="36"/>
    </row>
    <row r="175" spans="2:15" ht="12.75">
      <c r="B175" s="45" t="s">
        <v>23</v>
      </c>
      <c r="C175" s="12"/>
      <c r="D175" s="12"/>
      <c r="E175" s="12"/>
      <c r="F175" s="12"/>
      <c r="G175" s="12"/>
      <c r="H175" s="12"/>
      <c r="I175" s="12"/>
      <c r="J175" s="6"/>
      <c r="K175" s="327"/>
      <c r="L175" s="327"/>
      <c r="M175" s="6"/>
      <c r="N175" s="5"/>
      <c r="O175" s="28"/>
    </row>
    <row r="176" spans="2:15" ht="12.75">
      <c r="B176" s="106">
        <v>8949378.58</v>
      </c>
      <c r="C176" s="3" t="s">
        <v>3</v>
      </c>
      <c r="D176" s="20">
        <v>0.022</v>
      </c>
      <c r="E176" s="12" t="s">
        <v>7</v>
      </c>
      <c r="F176" s="320">
        <f>ROUND(B176*D176,2)</f>
        <v>196886.33</v>
      </c>
      <c r="G176" s="320"/>
      <c r="H176" s="320"/>
      <c r="I176" s="12"/>
      <c r="J176" s="8"/>
      <c r="K176" s="8"/>
      <c r="L176" s="8"/>
      <c r="M176" s="8"/>
      <c r="N176" s="2"/>
      <c r="O176" s="28"/>
    </row>
    <row r="177" spans="2:15" ht="12.75">
      <c r="B177" s="318" t="s">
        <v>78</v>
      </c>
      <c r="C177" s="319"/>
      <c r="D177" s="319"/>
      <c r="E177" s="319"/>
      <c r="F177" s="319"/>
      <c r="G177" s="319"/>
      <c r="H177" s="319"/>
      <c r="I177" s="319"/>
      <c r="J177" s="319"/>
      <c r="K177" s="319"/>
      <c r="L177" s="319"/>
      <c r="M177" s="8"/>
      <c r="N177" s="4"/>
      <c r="O177" s="28"/>
    </row>
    <row r="178" spans="2:15" ht="12.75">
      <c r="B178" s="46" t="s">
        <v>24</v>
      </c>
      <c r="C178" s="15"/>
      <c r="D178" s="6"/>
      <c r="E178" s="6"/>
      <c r="F178" s="6"/>
      <c r="G178" s="6"/>
      <c r="H178" s="326"/>
      <c r="I178" s="326"/>
      <c r="J178" s="6"/>
      <c r="K178" s="327"/>
      <c r="L178" s="327"/>
      <c r="M178" s="6"/>
      <c r="N178" s="5"/>
      <c r="O178" s="28"/>
    </row>
    <row r="179" spans="2:15" ht="12.75">
      <c r="B179" s="106">
        <v>41934404.33</v>
      </c>
      <c r="C179" s="3" t="s">
        <v>3</v>
      </c>
      <c r="D179" s="20">
        <v>0.015</v>
      </c>
      <c r="E179" s="12" t="s">
        <v>7</v>
      </c>
      <c r="F179" s="320">
        <f>ROUND(B179*D179,2)</f>
        <v>629016.06</v>
      </c>
      <c r="G179" s="320"/>
      <c r="H179" s="320"/>
      <c r="I179" s="12"/>
      <c r="J179" s="12"/>
      <c r="K179" s="12"/>
      <c r="L179" s="12"/>
      <c r="M179" s="8"/>
      <c r="N179" s="2"/>
      <c r="O179" s="28"/>
    </row>
    <row r="180" spans="2:15" ht="12.75">
      <c r="B180" s="46"/>
      <c r="C180" s="15"/>
      <c r="D180" s="6"/>
      <c r="E180" s="6"/>
      <c r="F180" s="6"/>
      <c r="G180" s="6"/>
      <c r="H180" s="326"/>
      <c r="I180" s="326"/>
      <c r="J180" s="6"/>
      <c r="K180" s="327"/>
      <c r="L180" s="327"/>
      <c r="M180" s="6"/>
      <c r="N180" s="5"/>
      <c r="O180" s="28"/>
    </row>
    <row r="181" spans="2:15" ht="12.75">
      <c r="B181" s="318" t="s">
        <v>25</v>
      </c>
      <c r="C181" s="319"/>
      <c r="D181" s="319"/>
      <c r="E181" s="319"/>
      <c r="F181" s="310"/>
      <c r="G181" s="310"/>
      <c r="H181" s="310"/>
      <c r="I181" s="12"/>
      <c r="J181" s="12"/>
      <c r="K181" s="12"/>
      <c r="L181" s="12"/>
      <c r="M181" s="8"/>
      <c r="N181" s="2"/>
      <c r="O181" s="28"/>
    </row>
    <row r="182" spans="2:15" ht="12.75">
      <c r="B182" s="318"/>
      <c r="C182" s="319"/>
      <c r="D182" s="319"/>
      <c r="E182" s="319"/>
      <c r="F182" s="310"/>
      <c r="G182" s="310"/>
      <c r="H182" s="310"/>
      <c r="I182" s="8"/>
      <c r="J182" s="8"/>
      <c r="K182" s="8"/>
      <c r="L182" s="8"/>
      <c r="M182" s="8"/>
      <c r="N182" s="2"/>
      <c r="O182" s="28"/>
    </row>
    <row r="183" spans="2:15" ht="12.75">
      <c r="B183" s="313"/>
      <c r="C183" s="314"/>
      <c r="D183" s="314"/>
      <c r="E183" s="314"/>
      <c r="F183" s="310"/>
      <c r="G183" s="310"/>
      <c r="H183" s="310"/>
      <c r="I183" s="12"/>
      <c r="J183" s="12"/>
      <c r="K183" s="12"/>
      <c r="L183" s="12"/>
      <c r="M183" s="6"/>
      <c r="N183" s="6"/>
      <c r="O183" s="28"/>
    </row>
    <row r="184" spans="2:15" ht="13.5" thickBot="1">
      <c r="B184" s="287"/>
      <c r="C184" s="288"/>
      <c r="D184" s="288"/>
      <c r="E184" s="288"/>
      <c r="F184" s="288"/>
      <c r="G184" s="288"/>
      <c r="H184" s="288"/>
      <c r="I184" s="31"/>
      <c r="J184" s="31"/>
      <c r="K184" s="31"/>
      <c r="L184" s="31"/>
      <c r="M184" s="31"/>
      <c r="N184" s="37"/>
      <c r="O184" s="32"/>
    </row>
    <row r="185" spans="2:15" ht="49.5" customHeight="1">
      <c r="B185" s="9"/>
      <c r="C185" s="9"/>
      <c r="D185" s="9"/>
      <c r="E185" s="9"/>
      <c r="F185" s="9"/>
      <c r="G185" s="9"/>
      <c r="H185" s="9"/>
      <c r="I185" s="6"/>
      <c r="J185" s="6"/>
      <c r="K185" s="6"/>
      <c r="L185" s="6"/>
      <c r="M185" s="6"/>
      <c r="N185" s="6"/>
      <c r="O185" s="6"/>
    </row>
    <row r="186" spans="2:15" ht="12.75">
      <c r="B186" s="234" t="s">
        <v>46</v>
      </c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</row>
    <row r="187" spans="2:15" ht="12.75">
      <c r="B187" s="235" t="s">
        <v>47</v>
      </c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</row>
    <row r="188" spans="2:15" ht="12.75">
      <c r="B188" s="235" t="s">
        <v>77</v>
      </c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</row>
    <row r="189" spans="2:15" ht="13.5" thickBot="1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 t="s">
        <v>9</v>
      </c>
    </row>
    <row r="190" spans="2:15" ht="13.5" thickBot="1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111">
        <f>L200+L202</f>
        <v>656724.04</v>
      </c>
    </row>
    <row r="191" spans="2:15" ht="24.75" customHeight="1">
      <c r="B191" s="301"/>
      <c r="C191" s="299"/>
      <c r="D191" s="299"/>
      <c r="E191" s="298" t="s">
        <v>49</v>
      </c>
      <c r="F191" s="300"/>
      <c r="G191" s="280" t="s">
        <v>50</v>
      </c>
      <c r="H191" s="280"/>
      <c r="I191" s="280"/>
      <c r="J191" s="280"/>
      <c r="K191" s="69" t="s">
        <v>51</v>
      </c>
      <c r="L191" s="298" t="s">
        <v>52</v>
      </c>
      <c r="M191" s="299"/>
      <c r="N191" s="300"/>
      <c r="O191" s="70"/>
    </row>
    <row r="192" spans="2:15" ht="12.75" customHeight="1">
      <c r="B192" s="122" t="s">
        <v>53</v>
      </c>
      <c r="C192" s="66"/>
      <c r="D192" s="65"/>
      <c r="E192" s="281">
        <v>293</v>
      </c>
      <c r="F192" s="282"/>
      <c r="G192" s="283">
        <v>5.8</v>
      </c>
      <c r="H192" s="283"/>
      <c r="I192" s="283"/>
      <c r="J192" s="283"/>
      <c r="K192" s="56">
        <v>249</v>
      </c>
      <c r="L192" s="293">
        <f>E192*G192*K192</f>
        <v>423150.6</v>
      </c>
      <c r="M192" s="294"/>
      <c r="N192" s="295"/>
      <c r="O192" s="71"/>
    </row>
    <row r="193" spans="2:15" ht="12.75">
      <c r="B193" s="122" t="s">
        <v>53</v>
      </c>
      <c r="C193" s="66"/>
      <c r="D193" s="65"/>
      <c r="E193" s="281"/>
      <c r="F193" s="282"/>
      <c r="G193" s="283">
        <v>5.8</v>
      </c>
      <c r="H193" s="283"/>
      <c r="I193" s="283"/>
      <c r="J193" s="283"/>
      <c r="K193" s="56">
        <v>249</v>
      </c>
      <c r="L193" s="293">
        <f>E193*G193*K193</f>
        <v>0</v>
      </c>
      <c r="M193" s="294"/>
      <c r="N193" s="295"/>
      <c r="O193" s="71"/>
    </row>
    <row r="194" spans="2:15" ht="12.75">
      <c r="B194" s="123" t="s">
        <v>54</v>
      </c>
      <c r="C194" s="55"/>
      <c r="D194" s="65"/>
      <c r="E194" s="281"/>
      <c r="F194" s="282"/>
      <c r="G194" s="283">
        <v>57.45</v>
      </c>
      <c r="H194" s="283"/>
      <c r="I194" s="283"/>
      <c r="J194" s="283"/>
      <c r="K194" s="56">
        <v>249</v>
      </c>
      <c r="L194" s="293">
        <f>E194*G194*K194</f>
        <v>0</v>
      </c>
      <c r="M194" s="294"/>
      <c r="N194" s="295"/>
      <c r="O194" s="71"/>
    </row>
    <row r="195" spans="2:15" ht="12.75">
      <c r="B195" s="123" t="s">
        <v>55</v>
      </c>
      <c r="C195" s="55"/>
      <c r="D195" s="65"/>
      <c r="E195" s="281">
        <v>25</v>
      </c>
      <c r="F195" s="282"/>
      <c r="G195" s="302">
        <v>18.71</v>
      </c>
      <c r="H195" s="302"/>
      <c r="I195" s="302"/>
      <c r="J195" s="302"/>
      <c r="K195" s="56">
        <v>249</v>
      </c>
      <c r="L195" s="293">
        <f>E195*G195*K195</f>
        <v>116469.75</v>
      </c>
      <c r="M195" s="294"/>
      <c r="N195" s="295"/>
      <c r="O195" s="71"/>
    </row>
    <row r="196" spans="2:15" ht="12.75">
      <c r="B196" s="123" t="s">
        <v>58</v>
      </c>
      <c r="C196" s="55"/>
      <c r="D196" s="65"/>
      <c r="E196" s="281">
        <v>48</v>
      </c>
      <c r="F196" s="282"/>
      <c r="G196" s="302">
        <v>5.8</v>
      </c>
      <c r="H196" s="302"/>
      <c r="I196" s="302"/>
      <c r="J196" s="302"/>
      <c r="K196" s="56">
        <v>249</v>
      </c>
      <c r="L196" s="293">
        <f>E196*G196*K196</f>
        <v>69321.59999999999</v>
      </c>
      <c r="M196" s="294"/>
      <c r="N196" s="295"/>
      <c r="O196" s="71"/>
    </row>
    <row r="197" spans="2:15" ht="12.75">
      <c r="B197" s="124"/>
      <c r="C197" s="110"/>
      <c r="D197" s="65"/>
      <c r="E197" s="281"/>
      <c r="F197" s="282"/>
      <c r="G197" s="302"/>
      <c r="H197" s="302"/>
      <c r="I197" s="302"/>
      <c r="J197" s="302"/>
      <c r="K197" s="56"/>
      <c r="L197" s="293"/>
      <c r="M197" s="294"/>
      <c r="N197" s="295"/>
      <c r="O197" s="71"/>
    </row>
    <row r="198" spans="2:15" ht="12.75">
      <c r="B198" s="124"/>
      <c r="C198" s="110"/>
      <c r="D198" s="65"/>
      <c r="E198" s="281"/>
      <c r="F198" s="282"/>
      <c r="G198" s="321"/>
      <c r="H198" s="321"/>
      <c r="I198" s="321"/>
      <c r="J198" s="321"/>
      <c r="K198" s="56"/>
      <c r="L198" s="293"/>
      <c r="M198" s="294"/>
      <c r="N198" s="295"/>
      <c r="O198" s="71"/>
    </row>
    <row r="199" spans="2:15" ht="12.75">
      <c r="B199" s="124"/>
      <c r="C199" s="110"/>
      <c r="D199" s="65"/>
      <c r="E199" s="281"/>
      <c r="F199" s="282"/>
      <c r="G199" s="321"/>
      <c r="H199" s="321"/>
      <c r="I199" s="321"/>
      <c r="J199" s="321"/>
      <c r="K199" s="56"/>
      <c r="L199" s="293"/>
      <c r="M199" s="294"/>
      <c r="N199" s="295"/>
      <c r="O199" s="71"/>
    </row>
    <row r="200" spans="2:15" ht="12.75">
      <c r="B200" s="350" t="s">
        <v>56</v>
      </c>
      <c r="C200" s="351"/>
      <c r="D200" s="351"/>
      <c r="E200" s="281">
        <f>SUM(E192:F199)</f>
        <v>366</v>
      </c>
      <c r="F200" s="282"/>
      <c r="G200" s="321"/>
      <c r="H200" s="321"/>
      <c r="I200" s="321"/>
      <c r="J200" s="321"/>
      <c r="K200" s="80"/>
      <c r="L200" s="354">
        <f>ROUND(L192+L193+L194+L195+L196,0)</f>
        <v>608942</v>
      </c>
      <c r="M200" s="355"/>
      <c r="N200" s="356"/>
      <c r="O200" s="71"/>
    </row>
    <row r="201" spans="2:15" ht="12.75">
      <c r="B201" s="350"/>
      <c r="C201" s="351"/>
      <c r="D201" s="351"/>
      <c r="E201" s="351"/>
      <c r="F201" s="351"/>
      <c r="G201" s="351"/>
      <c r="H201" s="351"/>
      <c r="I201" s="351"/>
      <c r="J201" s="351"/>
      <c r="K201" s="352"/>
      <c r="L201" s="359"/>
      <c r="M201" s="320"/>
      <c r="N201" s="360"/>
      <c r="O201" s="71"/>
    </row>
    <row r="202" spans="2:15" ht="13.5" thickBot="1">
      <c r="B202" s="323" t="s">
        <v>165</v>
      </c>
      <c r="C202" s="324"/>
      <c r="D202" s="324"/>
      <c r="E202" s="324"/>
      <c r="F202" s="324"/>
      <c r="G202" s="324"/>
      <c r="H202" s="324"/>
      <c r="I202" s="324"/>
      <c r="J202" s="324"/>
      <c r="K202" s="325"/>
      <c r="L202" s="361">
        <v>47782.04</v>
      </c>
      <c r="M202" s="362"/>
      <c r="N202" s="363"/>
      <c r="O202" s="198"/>
    </row>
    <row r="204" spans="2:12" s="22" customFormat="1" ht="38.25" customHeight="1">
      <c r="B204" s="258" t="s">
        <v>214</v>
      </c>
      <c r="C204" s="258"/>
      <c r="D204" s="115" t="s">
        <v>26</v>
      </c>
      <c r="E204" s="322"/>
      <c r="F204" s="322"/>
      <c r="G204" s="322"/>
      <c r="H204" s="322"/>
      <c r="I204" s="21"/>
      <c r="J204" s="21"/>
      <c r="K204" s="357" t="s">
        <v>84</v>
      </c>
      <c r="L204" s="358"/>
    </row>
    <row r="205" spans="2:11" s="22" customFormat="1" ht="12.75">
      <c r="B205" s="23"/>
      <c r="C205" s="23"/>
      <c r="D205" s="23"/>
      <c r="E205" s="21"/>
      <c r="F205" s="21"/>
      <c r="G205" s="21"/>
      <c r="H205" s="21"/>
      <c r="I205" s="21"/>
      <c r="J205" s="21"/>
      <c r="K205" s="21" t="s">
        <v>27</v>
      </c>
    </row>
    <row r="206" spans="2:11" s="22" customFormat="1" ht="12.75">
      <c r="B206" s="23"/>
      <c r="C206" s="23"/>
      <c r="D206" s="23"/>
      <c r="E206" s="23"/>
      <c r="F206" s="23"/>
      <c r="G206" s="23"/>
      <c r="H206" s="23"/>
      <c r="I206" s="23"/>
      <c r="J206" s="21"/>
      <c r="K206" s="21"/>
    </row>
    <row r="207" spans="2:12" s="22" customFormat="1" ht="12.75">
      <c r="B207" s="258" t="s">
        <v>215</v>
      </c>
      <c r="C207" s="258"/>
      <c r="D207" s="115" t="s">
        <v>26</v>
      </c>
      <c r="E207" s="322"/>
      <c r="F207" s="322"/>
      <c r="G207" s="322"/>
      <c r="H207" s="322"/>
      <c r="I207" s="21"/>
      <c r="J207" s="21"/>
      <c r="K207" s="259" t="s">
        <v>85</v>
      </c>
      <c r="L207" s="358"/>
    </row>
    <row r="208" spans="5:11" s="22" customFormat="1" ht="12.75">
      <c r="E208" s="21"/>
      <c r="F208" s="21"/>
      <c r="J208" s="21"/>
      <c r="K208" s="21" t="s">
        <v>27</v>
      </c>
    </row>
    <row r="209" s="22" customFormat="1" ht="12.75"/>
  </sheetData>
  <sheetProtection/>
  <mergeCells count="215">
    <mergeCell ref="E195:F195"/>
    <mergeCell ref="G195:J195"/>
    <mergeCell ref="L202:N202"/>
    <mergeCell ref="B200:D200"/>
    <mergeCell ref="G200:J200"/>
    <mergeCell ref="L198:N198"/>
    <mergeCell ref="L199:N199"/>
    <mergeCell ref="G198:J198"/>
    <mergeCell ref="L196:N196"/>
    <mergeCell ref="L197:N197"/>
    <mergeCell ref="K204:L204"/>
    <mergeCell ref="K207:L207"/>
    <mergeCell ref="F181:H181"/>
    <mergeCell ref="E193:F193"/>
    <mergeCell ref="E191:F191"/>
    <mergeCell ref="B184:E184"/>
    <mergeCell ref="E200:F200"/>
    <mergeCell ref="L201:N201"/>
    <mergeCell ref="B201:K201"/>
    <mergeCell ref="L194:N194"/>
    <mergeCell ref="L195:N195"/>
    <mergeCell ref="E194:F194"/>
    <mergeCell ref="K126:L126"/>
    <mergeCell ref="B130:L130"/>
    <mergeCell ref="B129:L129"/>
    <mergeCell ref="B128:L128"/>
    <mergeCell ref="L200:N200"/>
    <mergeCell ref="E196:F196"/>
    <mergeCell ref="L192:N192"/>
    <mergeCell ref="L193:N193"/>
    <mergeCell ref="B181:E181"/>
    <mergeCell ref="B118:M118"/>
    <mergeCell ref="K154:M154"/>
    <mergeCell ref="G123:H123"/>
    <mergeCell ref="B164:L164"/>
    <mergeCell ref="F184:H184"/>
    <mergeCell ref="B191:D191"/>
    <mergeCell ref="B138:N138"/>
    <mergeCell ref="B186:O186"/>
    <mergeCell ref="B187:O187"/>
    <mergeCell ref="B125:N125"/>
    <mergeCell ref="B127:L127"/>
    <mergeCell ref="G107:H107"/>
    <mergeCell ref="G116:H116"/>
    <mergeCell ref="G117:H117"/>
    <mergeCell ref="B142:O142"/>
    <mergeCell ref="B144:O144"/>
    <mergeCell ref="D154:E154"/>
    <mergeCell ref="B24:O24"/>
    <mergeCell ref="B49:O49"/>
    <mergeCell ref="H43:I43"/>
    <mergeCell ref="H41:I41"/>
    <mergeCell ref="H44:I44"/>
    <mergeCell ref="B115:N115"/>
    <mergeCell ref="G67:H67"/>
    <mergeCell ref="B59:M59"/>
    <mergeCell ref="H45:I45"/>
    <mergeCell ref="B62:M62"/>
    <mergeCell ref="B18:N18"/>
    <mergeCell ref="D41:E41"/>
    <mergeCell ref="D42:E42"/>
    <mergeCell ref="B28:N28"/>
    <mergeCell ref="B35:O35"/>
    <mergeCell ref="B36:O36"/>
    <mergeCell ref="B37:O37"/>
    <mergeCell ref="C29:D29"/>
    <mergeCell ref="F29:N29"/>
    <mergeCell ref="H42:I42"/>
    <mergeCell ref="B15:O15"/>
    <mergeCell ref="B16:O16"/>
    <mergeCell ref="B6:N6"/>
    <mergeCell ref="B51:O51"/>
    <mergeCell ref="D43:E43"/>
    <mergeCell ref="D44:E44"/>
    <mergeCell ref="B46:L46"/>
    <mergeCell ref="D45:E45"/>
    <mergeCell ref="D10:F10"/>
    <mergeCell ref="D12:F12"/>
    <mergeCell ref="B2:O2"/>
    <mergeCell ref="B3:O3"/>
    <mergeCell ref="B4:O4"/>
    <mergeCell ref="B14:O14"/>
    <mergeCell ref="D7:F7"/>
    <mergeCell ref="M10:N10"/>
    <mergeCell ref="M11:N11"/>
    <mergeCell ref="M12:N12"/>
    <mergeCell ref="D11:F11"/>
    <mergeCell ref="M8:N8"/>
    <mergeCell ref="B58:M58"/>
    <mergeCell ref="B68:M68"/>
    <mergeCell ref="G65:H65"/>
    <mergeCell ref="G66:H66"/>
    <mergeCell ref="G60:H60"/>
    <mergeCell ref="G61:H61"/>
    <mergeCell ref="B63:N63"/>
    <mergeCell ref="B50:O50"/>
    <mergeCell ref="G72:H72"/>
    <mergeCell ref="G73:H73"/>
    <mergeCell ref="B74:M74"/>
    <mergeCell ref="B78:N78"/>
    <mergeCell ref="B54:N54"/>
    <mergeCell ref="G56:H56"/>
    <mergeCell ref="G57:H57"/>
    <mergeCell ref="B55:N55"/>
    <mergeCell ref="B64:N64"/>
    <mergeCell ref="B69:N69"/>
    <mergeCell ref="B140:L140"/>
    <mergeCell ref="B133:L133"/>
    <mergeCell ref="G101:H101"/>
    <mergeCell ref="B87:M87"/>
    <mergeCell ref="B86:M86"/>
    <mergeCell ref="B79:N79"/>
    <mergeCell ref="G71:H71"/>
    <mergeCell ref="B76:L76"/>
    <mergeCell ref="B75:M75"/>
    <mergeCell ref="B121:N121"/>
    <mergeCell ref="B89:O89"/>
    <mergeCell ref="B90:O90"/>
    <mergeCell ref="B91:O91"/>
    <mergeCell ref="G102:H102"/>
    <mergeCell ref="G112:H112"/>
    <mergeCell ref="B110:N110"/>
    <mergeCell ref="B95:N95"/>
    <mergeCell ref="G111:H111"/>
    <mergeCell ref="G96:H96"/>
    <mergeCell ref="F126:H126"/>
    <mergeCell ref="B108:M108"/>
    <mergeCell ref="G122:H122"/>
    <mergeCell ref="B160:L160"/>
    <mergeCell ref="B103:M103"/>
    <mergeCell ref="B105:N105"/>
    <mergeCell ref="B152:C152"/>
    <mergeCell ref="D152:E152"/>
    <mergeCell ref="K152:M152"/>
    <mergeCell ref="G152:H152"/>
    <mergeCell ref="K153:M153"/>
    <mergeCell ref="B165:L165"/>
    <mergeCell ref="D155:E155"/>
    <mergeCell ref="D153:E153"/>
    <mergeCell ref="G153:H153"/>
    <mergeCell ref="G155:H155"/>
    <mergeCell ref="K155:M155"/>
    <mergeCell ref="B156:M156"/>
    <mergeCell ref="B158:L158"/>
    <mergeCell ref="B159:L159"/>
    <mergeCell ref="B163:L163"/>
    <mergeCell ref="B162:L162"/>
    <mergeCell ref="B161:L161"/>
    <mergeCell ref="B157:K157"/>
    <mergeCell ref="B173:N173"/>
    <mergeCell ref="K175:L175"/>
    <mergeCell ref="B169:O169"/>
    <mergeCell ref="B170:O170"/>
    <mergeCell ref="B171:O171"/>
    <mergeCell ref="B166:L166"/>
    <mergeCell ref="B1:O1"/>
    <mergeCell ref="B25:O25"/>
    <mergeCell ref="B26:O26"/>
    <mergeCell ref="H180:I180"/>
    <mergeCell ref="H178:I178"/>
    <mergeCell ref="K178:L178"/>
    <mergeCell ref="F179:H179"/>
    <mergeCell ref="B148:N148"/>
    <mergeCell ref="B136:L136"/>
    <mergeCell ref="M7:N7"/>
    <mergeCell ref="E207:H207"/>
    <mergeCell ref="B204:C204"/>
    <mergeCell ref="B207:C207"/>
    <mergeCell ref="B183:E183"/>
    <mergeCell ref="F183:H183"/>
    <mergeCell ref="E204:H204"/>
    <mergeCell ref="B202:K202"/>
    <mergeCell ref="G192:J192"/>
    <mergeCell ref="G193:J193"/>
    <mergeCell ref="E192:F192"/>
    <mergeCell ref="G194:J194"/>
    <mergeCell ref="G199:J199"/>
    <mergeCell ref="B188:O188"/>
    <mergeCell ref="L191:N191"/>
    <mergeCell ref="E198:F198"/>
    <mergeCell ref="E199:F199"/>
    <mergeCell ref="E197:F197"/>
    <mergeCell ref="G196:J196"/>
    <mergeCell ref="G191:J191"/>
    <mergeCell ref="G197:J197"/>
    <mergeCell ref="G106:H106"/>
    <mergeCell ref="B151:M151"/>
    <mergeCell ref="G150:H150"/>
    <mergeCell ref="G149:H149"/>
    <mergeCell ref="B182:E182"/>
    <mergeCell ref="F182:H182"/>
    <mergeCell ref="K180:L180"/>
    <mergeCell ref="F176:H176"/>
    <mergeCell ref="B177:L177"/>
    <mergeCell ref="B167:L167"/>
    <mergeCell ref="G84:H84"/>
    <mergeCell ref="G82:H82"/>
    <mergeCell ref="B98:M98"/>
    <mergeCell ref="B131:N131"/>
    <mergeCell ref="B134:N134"/>
    <mergeCell ref="B147:C147"/>
    <mergeCell ref="B143:O143"/>
    <mergeCell ref="G97:H97"/>
    <mergeCell ref="F119:H119"/>
    <mergeCell ref="B100:N100"/>
    <mergeCell ref="D9:F9"/>
    <mergeCell ref="M9:N9"/>
    <mergeCell ref="D8:F8"/>
    <mergeCell ref="B137:I137"/>
    <mergeCell ref="B70:N70"/>
    <mergeCell ref="G81:H81"/>
    <mergeCell ref="B40:N40"/>
    <mergeCell ref="B124:M124"/>
    <mergeCell ref="B113:M113"/>
    <mergeCell ref="G85:H85"/>
  </mergeCells>
  <printOptions/>
  <pageMargins left="0.2" right="0.21" top="0.24" bottom="0.37" header="0.17" footer="0.28"/>
  <pageSetup horizontalDpi="600" verticalDpi="600" orientation="portrait" paperSize="9" scale="80" r:id="rId1"/>
  <rowBreaks count="3" manualBreakCount="3">
    <brk id="48" max="255" man="1"/>
    <brk id="87" max="255" man="1"/>
    <brk id="1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PageLayoutView="0" workbookViewId="0" topLeftCell="A1">
      <selection activeCell="L20" sqref="L20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15.00390625" style="0" customWidth="1"/>
    <col min="4" max="4" width="9.75390625" style="0" customWidth="1"/>
    <col min="5" max="5" width="6.625" style="0" customWidth="1"/>
    <col min="6" max="6" width="2.00390625" style="0" customWidth="1"/>
    <col min="8" max="8" width="5.25390625" style="0" customWidth="1"/>
    <col min="9" max="9" width="4.25390625" style="0" hidden="1" customWidth="1"/>
    <col min="10" max="10" width="9.125" style="0" hidden="1" customWidth="1"/>
    <col min="11" max="11" width="11.625" style="0" customWidth="1"/>
    <col min="14" max="14" width="2.00390625" style="0" customWidth="1"/>
    <col min="15" max="15" width="13.125" style="0" customWidth="1"/>
  </cols>
  <sheetData>
    <row r="1" spans="2:15" ht="38.25" customHeight="1">
      <c r="B1" s="270" t="s">
        <v>206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2.75">
      <c r="A2" s="1"/>
      <c r="B2" s="234" t="s">
        <v>46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12.75">
      <c r="A3" s="1"/>
      <c r="B3" s="235" t="s">
        <v>47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2.75">
      <c r="A4" s="1"/>
      <c r="B4" s="235" t="s">
        <v>79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3.5" thickBot="1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 t="s">
        <v>9</v>
      </c>
    </row>
    <row r="6" spans="1:15" ht="13.5" thickBot="1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3">
        <f>ROUND(L12,2)</f>
        <v>1503762.5</v>
      </c>
    </row>
    <row r="7" spans="1:15" ht="32.25" customHeight="1">
      <c r="A7" s="1"/>
      <c r="B7" s="301"/>
      <c r="C7" s="299"/>
      <c r="D7" s="299"/>
      <c r="E7" s="298" t="s">
        <v>49</v>
      </c>
      <c r="F7" s="300"/>
      <c r="G7" s="280" t="s">
        <v>50</v>
      </c>
      <c r="H7" s="280"/>
      <c r="I7" s="280"/>
      <c r="J7" s="280"/>
      <c r="K7" s="69" t="s">
        <v>51</v>
      </c>
      <c r="L7" s="298" t="s">
        <v>52</v>
      </c>
      <c r="M7" s="299"/>
      <c r="N7" s="300"/>
      <c r="O7" s="70"/>
    </row>
    <row r="8" spans="1:15" ht="12.75">
      <c r="A8" s="1"/>
      <c r="B8" s="284" t="s">
        <v>65</v>
      </c>
      <c r="C8" s="285"/>
      <c r="D8" s="286"/>
      <c r="E8" s="296">
        <v>424</v>
      </c>
      <c r="F8" s="297"/>
      <c r="G8" s="283">
        <v>14.21</v>
      </c>
      <c r="H8" s="283"/>
      <c r="I8" s="283"/>
      <c r="J8" s="283"/>
      <c r="K8" s="56">
        <v>249</v>
      </c>
      <c r="L8" s="293">
        <f>E8*G8*K8</f>
        <v>1500234.96</v>
      </c>
      <c r="M8" s="294"/>
      <c r="N8" s="295"/>
      <c r="O8" s="71"/>
    </row>
    <row r="9" spans="1:15" ht="12.75">
      <c r="A9" s="1"/>
      <c r="B9" s="284" t="s">
        <v>65</v>
      </c>
      <c r="C9" s="285"/>
      <c r="D9" s="286"/>
      <c r="E9" s="296">
        <v>1</v>
      </c>
      <c r="F9" s="297"/>
      <c r="G9" s="283">
        <v>14.21</v>
      </c>
      <c r="H9" s="283"/>
      <c r="I9" s="283"/>
      <c r="J9" s="283"/>
      <c r="K9" s="112">
        <v>248.24382</v>
      </c>
      <c r="L9" s="293">
        <f>E9*G9*K9</f>
        <v>3527.5446822000004</v>
      </c>
      <c r="M9" s="294"/>
      <c r="N9" s="295"/>
      <c r="O9" s="71"/>
    </row>
    <row r="10" spans="1:15" ht="12.75">
      <c r="A10" s="1"/>
      <c r="B10" s="284"/>
      <c r="C10" s="285"/>
      <c r="D10" s="286"/>
      <c r="E10" s="281"/>
      <c r="F10" s="282"/>
      <c r="G10" s="283"/>
      <c r="H10" s="283"/>
      <c r="I10" s="283"/>
      <c r="J10" s="283"/>
      <c r="K10" s="56"/>
      <c r="L10" s="293">
        <f>E10*G10*K10</f>
        <v>0</v>
      </c>
      <c r="M10" s="294"/>
      <c r="N10" s="295"/>
      <c r="O10" s="71"/>
    </row>
    <row r="11" spans="1:15" ht="12.75">
      <c r="A11" s="1"/>
      <c r="B11" s="284"/>
      <c r="C11" s="285"/>
      <c r="D11" s="286"/>
      <c r="E11" s="281"/>
      <c r="F11" s="282"/>
      <c r="G11" s="302"/>
      <c r="H11" s="302"/>
      <c r="I11" s="302"/>
      <c r="J11" s="302"/>
      <c r="K11" s="56"/>
      <c r="L11" s="293">
        <f>E11*G11*K11</f>
        <v>0</v>
      </c>
      <c r="M11" s="294"/>
      <c r="N11" s="295"/>
      <c r="O11" s="71"/>
    </row>
    <row r="12" spans="1:15" ht="13.5" thickBot="1">
      <c r="A12" s="1"/>
      <c r="B12" s="287"/>
      <c r="C12" s="288"/>
      <c r="D12" s="288"/>
      <c r="E12" s="288"/>
      <c r="F12" s="288"/>
      <c r="G12" s="288"/>
      <c r="H12" s="288"/>
      <c r="I12" s="288"/>
      <c r="J12" s="288"/>
      <c r="K12" s="289"/>
      <c r="L12" s="365">
        <f>SUM(L8:N11)</f>
        <v>1503762.5046822</v>
      </c>
      <c r="M12" s="366"/>
      <c r="N12" s="367"/>
      <c r="O12" s="7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" customFormat="1" ht="33.75" customHeight="1">
      <c r="A14" s="22"/>
      <c r="B14" s="258" t="s">
        <v>214</v>
      </c>
      <c r="C14" s="258"/>
      <c r="D14" s="21" t="s">
        <v>26</v>
      </c>
      <c r="E14" s="259" t="s">
        <v>84</v>
      </c>
      <c r="F14" s="259"/>
      <c r="G14" s="259"/>
      <c r="H14" s="259"/>
      <c r="I14" s="21"/>
      <c r="J14" s="21"/>
      <c r="K14" s="22"/>
      <c r="L14" s="22"/>
      <c r="M14" s="22"/>
      <c r="N14" s="22"/>
      <c r="O14" s="22"/>
    </row>
    <row r="15" spans="1:15" s="1" customFormat="1" ht="12.75">
      <c r="A15" s="22"/>
      <c r="B15" s="23"/>
      <c r="C15" s="23"/>
      <c r="D15" s="23"/>
      <c r="E15" s="21" t="s">
        <v>27</v>
      </c>
      <c r="F15" s="21"/>
      <c r="G15" s="23"/>
      <c r="H15" s="23"/>
      <c r="I15" s="23"/>
      <c r="J15" s="23"/>
      <c r="K15" s="22"/>
      <c r="L15" s="22"/>
      <c r="M15" s="22"/>
      <c r="N15" s="22"/>
      <c r="O15" s="22"/>
    </row>
    <row r="16" spans="1:15" s="1" customFormat="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2"/>
      <c r="L16" s="22"/>
      <c r="M16" s="22"/>
      <c r="N16" s="22"/>
      <c r="O16" s="22"/>
    </row>
    <row r="17" spans="1:15" s="1" customFormat="1" ht="12.75">
      <c r="A17" s="22"/>
      <c r="B17" s="258" t="s">
        <v>215</v>
      </c>
      <c r="C17" s="258"/>
      <c r="D17" s="21" t="s">
        <v>26</v>
      </c>
      <c r="E17" s="259" t="s">
        <v>85</v>
      </c>
      <c r="F17" s="259"/>
      <c r="G17" s="259"/>
      <c r="H17" s="259"/>
      <c r="I17" s="21"/>
      <c r="J17" s="21"/>
      <c r="K17" s="22"/>
      <c r="L17" s="22"/>
      <c r="M17" s="22"/>
      <c r="N17" s="22"/>
      <c r="O17" s="22"/>
    </row>
    <row r="18" spans="1:15" s="1" customFormat="1" ht="12.75">
      <c r="A18" s="22"/>
      <c r="B18" s="22"/>
      <c r="C18" s="22"/>
      <c r="D18" s="22"/>
      <c r="E18" s="21" t="s">
        <v>27</v>
      </c>
      <c r="F18" s="21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1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="114" customFormat="1" ht="12.75"/>
    <row r="21" s="114" customFormat="1" ht="12.75"/>
    <row r="22" s="114" customFormat="1" ht="12.75"/>
  </sheetData>
  <sheetProtection/>
  <mergeCells count="30">
    <mergeCell ref="B17:C17"/>
    <mergeCell ref="E17:H17"/>
    <mergeCell ref="B12:K12"/>
    <mergeCell ref="L12:N12"/>
    <mergeCell ref="B14:C14"/>
    <mergeCell ref="E14:H14"/>
    <mergeCell ref="L10:N10"/>
    <mergeCell ref="B11:D11"/>
    <mergeCell ref="E11:F11"/>
    <mergeCell ref="G11:J11"/>
    <mergeCell ref="L11:N11"/>
    <mergeCell ref="B10:D10"/>
    <mergeCell ref="E10:F10"/>
    <mergeCell ref="G10:J10"/>
    <mergeCell ref="B8:D8"/>
    <mergeCell ref="E8:F8"/>
    <mergeCell ref="G8:J8"/>
    <mergeCell ref="L8:N8"/>
    <mergeCell ref="B9:D9"/>
    <mergeCell ref="E9:F9"/>
    <mergeCell ref="G9:J9"/>
    <mergeCell ref="L9:N9"/>
    <mergeCell ref="B1:O1"/>
    <mergeCell ref="B2:O2"/>
    <mergeCell ref="B3:O3"/>
    <mergeCell ref="B4:O4"/>
    <mergeCell ref="B7:D7"/>
    <mergeCell ref="E7:F7"/>
    <mergeCell ref="G7:J7"/>
    <mergeCell ref="L7:N7"/>
  </mergeCells>
  <printOptions/>
  <pageMargins left="0.3" right="0.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2"/>
  <sheetViews>
    <sheetView view="pageBreakPreview" zoomScale="60" zoomScalePageLayoutView="0" workbookViewId="0" topLeftCell="A1">
      <selection activeCell="I20" sqref="I20"/>
    </sheetView>
  </sheetViews>
  <sheetFormatPr defaultColWidth="9.00390625" defaultRowHeight="12.75"/>
  <cols>
    <col min="1" max="1" width="4.87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6.25390625" style="1" customWidth="1"/>
    <col min="16" max="16" width="0.37109375" style="1" customWidth="1"/>
    <col min="17" max="16384" width="9.125" style="1" customWidth="1"/>
  </cols>
  <sheetData>
    <row r="1" spans="2:15" ht="42.75" customHeight="1">
      <c r="B1" s="270" t="s">
        <v>205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12.75">
      <c r="B3" s="234" t="s">
        <v>42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2:15" ht="12.75">
      <c r="B4" s="235" t="s">
        <v>72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ht="12.75">
      <c r="B5" s="235" t="s">
        <v>80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ht="13.5" thickBo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9</v>
      </c>
    </row>
    <row r="7" spans="2:15" ht="13.5" thickBo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87">
        <f>O8</f>
        <v>173456.1</v>
      </c>
    </row>
    <row r="8" spans="2:15" ht="12.75">
      <c r="B8" s="318" t="s">
        <v>131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12"/>
      <c r="N8" s="172">
        <v>173456.1</v>
      </c>
      <c r="O8" s="168">
        <f>N8</f>
        <v>173456.1</v>
      </c>
    </row>
    <row r="9" spans="2:15" ht="12.75">
      <c r="B9" s="318" t="s">
        <v>0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28"/>
    </row>
    <row r="10" spans="2:15" ht="12.75">
      <c r="B10" s="45"/>
      <c r="C10" s="12"/>
      <c r="D10" s="12"/>
      <c r="E10" s="12"/>
      <c r="F10" s="12"/>
      <c r="G10" s="12"/>
      <c r="H10" s="12"/>
      <c r="I10" s="12"/>
      <c r="J10" s="8"/>
      <c r="K10" s="12"/>
      <c r="L10" s="12"/>
      <c r="M10" s="8"/>
      <c r="N10" s="4"/>
      <c r="O10" s="28"/>
    </row>
    <row r="11" spans="2:15" ht="13.5" thickBot="1">
      <c r="B11" s="31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5"/>
      <c r="N11" s="35"/>
      <c r="O11" s="32"/>
    </row>
    <row r="12" spans="2:15" ht="13.5" thickBot="1">
      <c r="B12" s="273"/>
      <c r="C12" s="369"/>
      <c r="D12" s="369"/>
      <c r="E12" s="369"/>
      <c r="F12" s="369"/>
      <c r="G12" s="369"/>
      <c r="H12" s="369"/>
      <c r="I12" s="369"/>
      <c r="J12" s="369"/>
      <c r="K12" s="274"/>
      <c r="L12" s="274"/>
      <c r="M12" s="274"/>
      <c r="N12" s="368"/>
      <c r="O12" s="134"/>
    </row>
    <row r="18" spans="2:10" s="22" customFormat="1" ht="12.75">
      <c r="B18" s="258" t="s">
        <v>214</v>
      </c>
      <c r="C18" s="258"/>
      <c r="D18" s="21" t="s">
        <v>26</v>
      </c>
      <c r="E18" s="259" t="s">
        <v>84</v>
      </c>
      <c r="F18" s="259"/>
      <c r="G18" s="259"/>
      <c r="H18" s="259"/>
      <c r="I18" s="21"/>
      <c r="J18" s="21"/>
    </row>
    <row r="19" spans="2:10" s="22" customFormat="1" ht="12.75">
      <c r="B19" s="23"/>
      <c r="C19" s="23"/>
      <c r="D19" s="23"/>
      <c r="E19" s="21" t="s">
        <v>27</v>
      </c>
      <c r="F19" s="21"/>
      <c r="G19" s="23"/>
      <c r="H19" s="23"/>
      <c r="I19" s="23"/>
      <c r="J19" s="23"/>
    </row>
    <row r="20" spans="2:10" s="22" customFormat="1" ht="12.75">
      <c r="B20" s="23"/>
      <c r="C20" s="23"/>
      <c r="D20" s="23"/>
      <c r="E20" s="23"/>
      <c r="F20" s="23"/>
      <c r="G20" s="23"/>
      <c r="H20" s="23"/>
      <c r="I20" s="23"/>
      <c r="J20" s="23"/>
    </row>
    <row r="21" spans="2:10" s="22" customFormat="1" ht="12.75">
      <c r="B21" s="258" t="s">
        <v>215</v>
      </c>
      <c r="C21" s="258"/>
      <c r="D21" s="21" t="s">
        <v>26</v>
      </c>
      <c r="E21" s="259" t="s">
        <v>85</v>
      </c>
      <c r="F21" s="259"/>
      <c r="G21" s="259"/>
      <c r="H21" s="259"/>
      <c r="I21" s="21"/>
      <c r="J21" s="21"/>
    </row>
    <row r="22" spans="5:6" s="22" customFormat="1" ht="12.75">
      <c r="E22" s="21" t="s">
        <v>27</v>
      </c>
      <c r="F22" s="21"/>
    </row>
    <row r="23" s="22" customFormat="1" ht="12.75"/>
  </sheetData>
  <sheetProtection/>
  <mergeCells count="13">
    <mergeCell ref="B18:C18"/>
    <mergeCell ref="E18:H18"/>
    <mergeCell ref="B21:C21"/>
    <mergeCell ref="E21:H21"/>
    <mergeCell ref="B12:J12"/>
    <mergeCell ref="B1:O1"/>
    <mergeCell ref="B3:O3"/>
    <mergeCell ref="B4:O4"/>
    <mergeCell ref="B5:O5"/>
    <mergeCell ref="K12:N12"/>
    <mergeCell ref="B8:L8"/>
    <mergeCell ref="B9:N9"/>
    <mergeCell ref="B11:L11"/>
  </mergeCells>
  <printOptions/>
  <pageMargins left="0.2" right="0.21" top="0.24" bottom="0.37" header="0.17" footer="0.28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0"/>
  <sheetViews>
    <sheetView view="pageBreakPreview" zoomScale="60" zoomScalePageLayoutView="0" workbookViewId="0" topLeftCell="A1">
      <selection activeCell="I25" sqref="I25"/>
    </sheetView>
  </sheetViews>
  <sheetFormatPr defaultColWidth="9.00390625" defaultRowHeight="12.75"/>
  <cols>
    <col min="1" max="1" width="4.12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1.625" style="1" customWidth="1"/>
    <col min="14" max="14" width="10.00390625" style="1" customWidth="1"/>
    <col min="15" max="15" width="16.25390625" style="1" customWidth="1"/>
    <col min="16" max="16" width="0.37109375" style="1" customWidth="1"/>
    <col min="17" max="16384" width="9.125" style="1" customWidth="1"/>
  </cols>
  <sheetData>
    <row r="1" spans="2:15" ht="43.5" customHeight="1">
      <c r="B1" s="270" t="s">
        <v>204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"/>
      <c r="O2" s="6"/>
    </row>
    <row r="3" spans="2:15" ht="15.75" customHeight="1">
      <c r="B3" s="372" t="s">
        <v>40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2:15" ht="15.75" customHeight="1">
      <c r="B4" s="269" t="s">
        <v>41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2:15" ht="16.5" customHeight="1">
      <c r="B5" s="268" t="s">
        <v>196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2:16" ht="16.5" customHeight="1" thickBo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9</v>
      </c>
      <c r="P6" s="1" t="s">
        <v>81</v>
      </c>
    </row>
    <row r="7" spans="2:15" ht="16.5" customHeight="1" thickBot="1"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130">
        <f>K10+K11+K12+K9</f>
        <v>260000</v>
      </c>
    </row>
    <row r="8" spans="2:15" ht="16.5" customHeight="1">
      <c r="B8" s="276" t="s">
        <v>82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131"/>
    </row>
    <row r="9" spans="2:17" ht="16.5" customHeight="1">
      <c r="B9" s="277" t="s">
        <v>197</v>
      </c>
      <c r="C9" s="278"/>
      <c r="D9" s="278"/>
      <c r="E9" s="278"/>
      <c r="F9" s="278"/>
      <c r="G9" s="278"/>
      <c r="H9" s="278"/>
      <c r="I9" s="278"/>
      <c r="J9" s="278"/>
      <c r="K9" s="279">
        <v>260000</v>
      </c>
      <c r="L9" s="279"/>
      <c r="M9" s="132"/>
      <c r="N9" s="132"/>
      <c r="O9" s="133"/>
      <c r="Q9" s="1" t="s">
        <v>81</v>
      </c>
    </row>
    <row r="10" spans="2:15" ht="12" customHeight="1">
      <c r="B10" s="271"/>
      <c r="C10" s="271"/>
      <c r="D10" s="271"/>
      <c r="E10" s="271"/>
      <c r="F10" s="271"/>
      <c r="G10" s="271"/>
      <c r="H10" s="271"/>
      <c r="I10" s="271"/>
      <c r="J10" s="271"/>
      <c r="K10" s="326"/>
      <c r="L10" s="326"/>
      <c r="M10" s="326"/>
      <c r="N10" s="326"/>
      <c r="O10" s="133"/>
    </row>
    <row r="11" spans="2:15" ht="13.5" customHeight="1">
      <c r="B11" s="271"/>
      <c r="C11" s="271"/>
      <c r="D11" s="271"/>
      <c r="E11" s="271"/>
      <c r="F11" s="271"/>
      <c r="G11" s="271"/>
      <c r="H11" s="271"/>
      <c r="I11" s="271"/>
      <c r="J11" s="271"/>
      <c r="K11" s="370"/>
      <c r="L11" s="370"/>
      <c r="M11" s="370"/>
      <c r="N11" s="370"/>
      <c r="O11" s="133"/>
    </row>
    <row r="12" spans="2:15" ht="16.5" customHeight="1" thickBot="1">
      <c r="B12" s="273"/>
      <c r="C12" s="273"/>
      <c r="D12" s="273"/>
      <c r="E12" s="273"/>
      <c r="F12" s="273"/>
      <c r="G12" s="273"/>
      <c r="H12" s="273"/>
      <c r="I12" s="273"/>
      <c r="J12" s="273"/>
      <c r="K12" s="371"/>
      <c r="L12" s="371"/>
      <c r="M12" s="371"/>
      <c r="N12" s="371"/>
      <c r="O12" s="134"/>
    </row>
    <row r="13" spans="2:15" ht="14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  <c r="O13" s="6"/>
    </row>
    <row r="14" spans="2:15" ht="14.2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6"/>
      <c r="O14" s="6"/>
    </row>
    <row r="16" spans="2:10" s="22" customFormat="1" ht="12.75">
      <c r="B16" s="258" t="s">
        <v>212</v>
      </c>
      <c r="C16" s="258"/>
      <c r="D16" s="21" t="s">
        <v>26</v>
      </c>
      <c r="E16" s="259" t="s">
        <v>84</v>
      </c>
      <c r="F16" s="259"/>
      <c r="G16" s="259"/>
      <c r="H16" s="259"/>
      <c r="I16" s="21"/>
      <c r="J16" s="21"/>
    </row>
    <row r="17" spans="2:10" s="22" customFormat="1" ht="12.75">
      <c r="B17" s="23"/>
      <c r="C17" s="23"/>
      <c r="D17" s="23"/>
      <c r="E17" s="21" t="s">
        <v>27</v>
      </c>
      <c r="F17" s="21"/>
      <c r="G17" s="23"/>
      <c r="H17" s="23"/>
      <c r="I17" s="23"/>
      <c r="J17" s="23"/>
    </row>
    <row r="18" spans="2:10" s="22" customFormat="1" ht="12.75">
      <c r="B18" s="23"/>
      <c r="C18" s="23"/>
      <c r="D18" s="23"/>
      <c r="E18" s="23"/>
      <c r="F18" s="23"/>
      <c r="G18" s="23"/>
      <c r="H18" s="23"/>
      <c r="I18" s="23"/>
      <c r="J18" s="23"/>
    </row>
    <row r="19" spans="2:10" s="22" customFormat="1" ht="12.75">
      <c r="B19" s="258" t="s">
        <v>213</v>
      </c>
      <c r="C19" s="258"/>
      <c r="D19" s="21" t="s">
        <v>26</v>
      </c>
      <c r="E19" s="259" t="s">
        <v>85</v>
      </c>
      <c r="F19" s="259"/>
      <c r="G19" s="259"/>
      <c r="H19" s="259"/>
      <c r="I19" s="21"/>
      <c r="J19" s="21"/>
    </row>
    <row r="20" spans="5:6" s="22" customFormat="1" ht="12.75">
      <c r="E20" s="21" t="s">
        <v>27</v>
      </c>
      <c r="F20" s="21"/>
    </row>
    <row r="21" s="22" customFormat="1" ht="12.75"/>
  </sheetData>
  <sheetProtection/>
  <mergeCells count="18">
    <mergeCell ref="B12:J12"/>
    <mergeCell ref="K12:N12"/>
    <mergeCell ref="B3:O3"/>
    <mergeCell ref="B4:O4"/>
    <mergeCell ref="B5:O5"/>
    <mergeCell ref="B7:N7"/>
    <mergeCell ref="B8:N8"/>
    <mergeCell ref="K10:N10"/>
    <mergeCell ref="B19:C19"/>
    <mergeCell ref="E19:H19"/>
    <mergeCell ref="B1:O1"/>
    <mergeCell ref="B9:J9"/>
    <mergeCell ref="K9:L9"/>
    <mergeCell ref="B10:J10"/>
    <mergeCell ref="B16:C16"/>
    <mergeCell ref="E16:H16"/>
    <mergeCell ref="B11:J11"/>
    <mergeCell ref="K11:N11"/>
  </mergeCells>
  <printOptions/>
  <pageMargins left="0.2" right="0.21" top="0.24" bottom="0.37" header="0.17" footer="0.28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1"/>
  <sheetViews>
    <sheetView view="pageBreakPreview" zoomScaleSheetLayoutView="100" zoomScalePageLayoutView="0" workbookViewId="0" topLeftCell="A1">
      <selection activeCell="E15" sqref="E15:H15"/>
    </sheetView>
  </sheetViews>
  <sheetFormatPr defaultColWidth="9.00390625" defaultRowHeight="12.75"/>
  <cols>
    <col min="1" max="1" width="5.875" style="135" customWidth="1"/>
    <col min="2" max="2" width="13.625" style="135" customWidth="1"/>
    <col min="3" max="3" width="10.625" style="135" customWidth="1"/>
    <col min="4" max="4" width="17.125" style="135" customWidth="1"/>
    <col min="5" max="5" width="1.625" style="135" customWidth="1"/>
    <col min="6" max="6" width="14.875" style="135" customWidth="1"/>
    <col min="7" max="7" width="2.25390625" style="135" customWidth="1"/>
    <col min="8" max="8" width="8.00390625" style="135" customWidth="1"/>
    <col min="9" max="9" width="7.00390625" style="135" customWidth="1"/>
    <col min="10" max="10" width="1.625" style="135" customWidth="1"/>
    <col min="11" max="11" width="10.625" style="135" customWidth="1"/>
    <col min="12" max="12" width="5.75390625" style="135" customWidth="1"/>
    <col min="13" max="13" width="0.6171875" style="135" customWidth="1"/>
    <col min="14" max="14" width="0" style="135" hidden="1" customWidth="1"/>
    <col min="15" max="15" width="11.00390625" style="135" customWidth="1"/>
    <col min="16" max="16" width="9.25390625" style="135" customWidth="1"/>
    <col min="17" max="16384" width="9.125" style="135" customWidth="1"/>
  </cols>
  <sheetData>
    <row r="1" spans="2:15" ht="44.25" customHeight="1">
      <c r="B1" s="270" t="s">
        <v>203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15.75" customHeight="1">
      <c r="B2" s="377" t="s">
        <v>40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15.75" customHeight="1">
      <c r="B3" s="378" t="s">
        <v>41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 customHeight="1">
      <c r="B4" s="378" t="s">
        <v>130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2:16" ht="27" customHeight="1" thickBo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 t="s">
        <v>9</v>
      </c>
      <c r="P5" s="135" t="s">
        <v>81</v>
      </c>
    </row>
    <row r="6" spans="2:15" ht="27" customHeight="1" thickBot="1"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137">
        <f>K9+K10+K11+K8</f>
        <v>32205</v>
      </c>
    </row>
    <row r="7" spans="2:15" ht="16.5" customHeight="1">
      <c r="B7" s="376" t="s">
        <v>82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138"/>
    </row>
    <row r="8" spans="2:17" ht="16.5" customHeight="1">
      <c r="B8" s="381" t="s">
        <v>150</v>
      </c>
      <c r="C8" s="381"/>
      <c r="D8" s="381"/>
      <c r="E8" s="381"/>
      <c r="F8" s="381"/>
      <c r="G8" s="381"/>
      <c r="H8" s="381"/>
      <c r="I8" s="381"/>
      <c r="J8" s="381"/>
      <c r="K8" s="382">
        <v>32205</v>
      </c>
      <c r="L8" s="382"/>
      <c r="M8" s="139"/>
      <c r="N8" s="139"/>
      <c r="O8" s="140"/>
      <c r="Q8" s="135" t="s">
        <v>81</v>
      </c>
    </row>
    <row r="9" spans="2:15" ht="16.5" customHeight="1">
      <c r="B9" s="383"/>
      <c r="C9" s="383"/>
      <c r="D9" s="383"/>
      <c r="E9" s="383"/>
      <c r="F9" s="383"/>
      <c r="G9" s="383"/>
      <c r="H9" s="383"/>
      <c r="I9" s="383"/>
      <c r="J9" s="383"/>
      <c r="K9" s="384"/>
      <c r="L9" s="384"/>
      <c r="M9" s="384"/>
      <c r="N9" s="384"/>
      <c r="O9" s="140"/>
    </row>
    <row r="10" spans="2:15" ht="16.5" customHeight="1">
      <c r="B10" s="383"/>
      <c r="C10" s="383"/>
      <c r="D10" s="383"/>
      <c r="E10" s="383"/>
      <c r="F10" s="383"/>
      <c r="G10" s="383"/>
      <c r="H10" s="383"/>
      <c r="I10" s="383"/>
      <c r="J10" s="383"/>
      <c r="K10" s="385"/>
      <c r="L10" s="385"/>
      <c r="M10" s="385"/>
      <c r="N10" s="385"/>
      <c r="O10" s="140"/>
    </row>
    <row r="11" spans="2:15" ht="16.5" customHeight="1" thickBot="1">
      <c r="B11" s="373"/>
      <c r="C11" s="373"/>
      <c r="D11" s="373"/>
      <c r="E11" s="373"/>
      <c r="F11" s="373"/>
      <c r="G11" s="373"/>
      <c r="H11" s="373"/>
      <c r="I11" s="373"/>
      <c r="J11" s="373"/>
      <c r="K11" s="374"/>
      <c r="L11" s="374"/>
      <c r="M11" s="374"/>
      <c r="N11" s="374"/>
      <c r="O11" s="141"/>
    </row>
    <row r="12" spans="2:15" ht="12.75">
      <c r="B12" s="142"/>
      <c r="C12" s="142"/>
      <c r="D12" s="142"/>
      <c r="E12" s="142"/>
      <c r="F12" s="142"/>
      <c r="G12" s="142"/>
      <c r="H12" s="142"/>
      <c r="I12" s="143"/>
      <c r="J12" s="143"/>
      <c r="K12" s="144"/>
      <c r="L12" s="144"/>
      <c r="M12" s="144"/>
      <c r="N12" s="144"/>
      <c r="O12" s="145"/>
    </row>
    <row r="13" spans="2:15" ht="12.75">
      <c r="B13" s="142"/>
      <c r="C13" s="142"/>
      <c r="D13" s="142"/>
      <c r="E13" s="142"/>
      <c r="F13" s="142"/>
      <c r="G13" s="142"/>
      <c r="H13" s="142"/>
      <c r="I13" s="143"/>
      <c r="J13" s="143"/>
      <c r="K13" s="144"/>
      <c r="L13" s="144"/>
      <c r="M13" s="144"/>
      <c r="N13" s="144"/>
      <c r="O13" s="145"/>
    </row>
    <row r="14" spans="2:15" ht="12.75">
      <c r="B14" s="142"/>
      <c r="C14" s="142"/>
      <c r="D14" s="142"/>
      <c r="E14" s="142"/>
      <c r="F14" s="142"/>
      <c r="G14" s="142"/>
      <c r="H14" s="142"/>
      <c r="I14" s="143"/>
      <c r="J14" s="143"/>
      <c r="K14" s="144"/>
      <c r="L14" s="144"/>
      <c r="M14" s="144"/>
      <c r="N14" s="144"/>
      <c r="O14" s="145"/>
    </row>
    <row r="15" spans="2:15" ht="12.75">
      <c r="B15" s="379" t="s">
        <v>212</v>
      </c>
      <c r="C15" s="379"/>
      <c r="D15" s="146" t="s">
        <v>26</v>
      </c>
      <c r="E15" s="380" t="s">
        <v>84</v>
      </c>
      <c r="F15" s="380"/>
      <c r="G15" s="380"/>
      <c r="H15" s="380"/>
      <c r="I15" s="143"/>
      <c r="J15" s="143"/>
      <c r="K15" s="144"/>
      <c r="L15" s="144"/>
      <c r="M15" s="144"/>
      <c r="N15" s="144"/>
      <c r="O15" s="145"/>
    </row>
    <row r="16" spans="2:15" ht="12.75">
      <c r="B16" s="147"/>
      <c r="C16" s="147"/>
      <c r="D16" s="147"/>
      <c r="E16" s="146" t="s">
        <v>27</v>
      </c>
      <c r="F16" s="146"/>
      <c r="G16" s="147"/>
      <c r="H16" s="147"/>
      <c r="I16" s="143"/>
      <c r="J16" s="143"/>
      <c r="K16" s="144"/>
      <c r="L16" s="144"/>
      <c r="M16" s="144"/>
      <c r="N16" s="144"/>
      <c r="O16" s="145"/>
    </row>
    <row r="17" spans="2:15" ht="12.75">
      <c r="B17" s="147"/>
      <c r="C17" s="147"/>
      <c r="D17" s="147"/>
      <c r="E17" s="147"/>
      <c r="F17" s="147"/>
      <c r="G17" s="147"/>
      <c r="H17" s="147"/>
      <c r="I17" s="143"/>
      <c r="J17" s="143"/>
      <c r="K17" s="144"/>
      <c r="L17" s="144"/>
      <c r="M17" s="144"/>
      <c r="N17" s="144"/>
      <c r="O17" s="145"/>
    </row>
    <row r="18" spans="2:15" ht="12.75">
      <c r="B18" s="379" t="s">
        <v>213</v>
      </c>
      <c r="C18" s="379"/>
      <c r="D18" s="146" t="s">
        <v>26</v>
      </c>
      <c r="E18" s="380" t="s">
        <v>85</v>
      </c>
      <c r="F18" s="380"/>
      <c r="G18" s="380"/>
      <c r="H18" s="380"/>
      <c r="I18" s="143"/>
      <c r="J18" s="143"/>
      <c r="K18" s="144"/>
      <c r="L18" s="144"/>
      <c r="M18" s="144"/>
      <c r="N18" s="144"/>
      <c r="O18" s="145"/>
    </row>
    <row r="19" spans="2:15" ht="12.75">
      <c r="B19" s="148"/>
      <c r="C19" s="148"/>
      <c r="D19" s="148"/>
      <c r="E19" s="146" t="s">
        <v>27</v>
      </c>
      <c r="F19" s="146"/>
      <c r="G19" s="148"/>
      <c r="H19" s="148"/>
      <c r="I19" s="143"/>
      <c r="J19" s="143"/>
      <c r="K19" s="144"/>
      <c r="L19" s="144"/>
      <c r="M19" s="144"/>
      <c r="N19" s="144"/>
      <c r="O19" s="145"/>
    </row>
    <row r="20" spans="2:15" ht="12.75">
      <c r="B20" s="142"/>
      <c r="C20" s="142"/>
      <c r="D20" s="142"/>
      <c r="E20" s="142"/>
      <c r="F20" s="142"/>
      <c r="G20" s="142"/>
      <c r="H20" s="142"/>
      <c r="I20" s="143"/>
      <c r="J20" s="143"/>
      <c r="K20" s="144"/>
      <c r="L20" s="144"/>
      <c r="M20" s="144"/>
      <c r="N20" s="144"/>
      <c r="O20" s="145"/>
    </row>
    <row r="21" spans="2:8" ht="12.75">
      <c r="B21" s="148"/>
      <c r="C21" s="148"/>
      <c r="D21" s="148"/>
      <c r="E21" s="146"/>
      <c r="F21" s="146"/>
      <c r="G21" s="148"/>
      <c r="H21" s="148"/>
    </row>
  </sheetData>
  <sheetProtection/>
  <mergeCells count="18">
    <mergeCell ref="B15:C15"/>
    <mergeCell ref="E15:H15"/>
    <mergeCell ref="B18:C18"/>
    <mergeCell ref="E18:H18"/>
    <mergeCell ref="B8:J8"/>
    <mergeCell ref="K8:L8"/>
    <mergeCell ref="B9:J9"/>
    <mergeCell ref="K9:N9"/>
    <mergeCell ref="B10:J10"/>
    <mergeCell ref="K10:N10"/>
    <mergeCell ref="B11:J11"/>
    <mergeCell ref="K11:N11"/>
    <mergeCell ref="B6:N6"/>
    <mergeCell ref="B7:N7"/>
    <mergeCell ref="B1:O1"/>
    <mergeCell ref="B2:O2"/>
    <mergeCell ref="B3:O3"/>
    <mergeCell ref="B4:O4"/>
  </mergeCells>
  <printOptions/>
  <pageMargins left="0.2" right="0.20972222222222223" top="0.24027777777777778" bottom="0.3701388888888889" header="0.5118055555555556" footer="0.5118055555555556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PageLayoutView="0" workbookViewId="0" topLeftCell="A1">
      <selection activeCell="R18" sqref="R18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3" width="6.125" style="0" customWidth="1"/>
    <col min="4" max="4" width="8.00390625" style="0" customWidth="1"/>
    <col min="5" max="6" width="6.625" style="0" customWidth="1"/>
    <col min="8" max="8" width="4.00390625" style="0" customWidth="1"/>
    <col min="9" max="9" width="7.25390625" style="0" customWidth="1"/>
    <col min="11" max="11" width="9.25390625" style="0" bestFit="1" customWidth="1"/>
    <col min="12" max="12" width="7.875" style="0" customWidth="1"/>
    <col min="13" max="13" width="3.125" style="0" customWidth="1"/>
    <col min="14" max="14" width="10.00390625" style="0" customWidth="1"/>
    <col min="15" max="15" width="11.625" style="0" bestFit="1" customWidth="1"/>
    <col min="16" max="16" width="11.125" style="0" customWidth="1"/>
    <col min="17" max="17" width="10.625" style="0" customWidth="1"/>
  </cols>
  <sheetData>
    <row r="1" spans="1:15" ht="15.75">
      <c r="A1" s="1"/>
      <c r="B1" s="270" t="s">
        <v>195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8">
      <c r="A2" s="1"/>
      <c r="B2" s="390" t="s">
        <v>202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2.75">
      <c r="A3" s="1"/>
      <c r="B3" s="234" t="s">
        <v>30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2.75">
      <c r="A4" s="1"/>
      <c r="B4" s="235" t="s">
        <v>32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2.75">
      <c r="A5" s="1"/>
      <c r="B5" s="235" t="s">
        <v>79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13.5" thickBot="1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9</v>
      </c>
    </row>
    <row r="7" spans="1:15" ht="13.5" thickBot="1">
      <c r="A7" s="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88">
        <f>ROUND(M8+M9+M10,0)</f>
        <v>4973800</v>
      </c>
    </row>
    <row r="8" spans="1:15" ht="13.5" thickBot="1">
      <c r="A8" s="1"/>
      <c r="B8" s="43"/>
      <c r="C8" s="93"/>
      <c r="D8" s="303">
        <v>384325</v>
      </c>
      <c r="E8" s="303"/>
      <c r="F8" s="303"/>
      <c r="G8" s="44" t="s">
        <v>3</v>
      </c>
      <c r="H8" s="95">
        <v>8</v>
      </c>
      <c r="I8" s="44" t="s">
        <v>4</v>
      </c>
      <c r="J8" s="44" t="s">
        <v>7</v>
      </c>
      <c r="K8" s="93"/>
      <c r="L8" s="93"/>
      <c r="M8" s="388">
        <f>ROUND(D8*H8,2)</f>
        <v>3074600</v>
      </c>
      <c r="N8" s="389"/>
      <c r="O8" s="36"/>
    </row>
    <row r="9" spans="1:15" ht="12.75">
      <c r="A9" s="1"/>
      <c r="B9" s="27"/>
      <c r="C9" s="128"/>
      <c r="D9" s="405">
        <v>455990.4</v>
      </c>
      <c r="E9" s="406"/>
      <c r="F9" s="405"/>
      <c r="G9" s="6" t="s">
        <v>3</v>
      </c>
      <c r="H9" s="99">
        <v>1</v>
      </c>
      <c r="I9" s="6" t="s">
        <v>4</v>
      </c>
      <c r="J9" s="6" t="s">
        <v>7</v>
      </c>
      <c r="K9" s="128"/>
      <c r="L9" s="128"/>
      <c r="M9" s="388">
        <f>ROUND(D9*H9,2)</f>
        <v>455990.4</v>
      </c>
      <c r="N9" s="389"/>
      <c r="O9" s="28"/>
    </row>
    <row r="10" spans="1:15" ht="12.75">
      <c r="A10" s="1"/>
      <c r="B10" s="94"/>
      <c r="C10" s="199"/>
      <c r="D10" s="407">
        <v>455990.4</v>
      </c>
      <c r="E10" s="407"/>
      <c r="F10" s="407"/>
      <c r="G10" s="7" t="s">
        <v>3</v>
      </c>
      <c r="H10" s="97">
        <v>3</v>
      </c>
      <c r="I10" s="7" t="s">
        <v>4</v>
      </c>
      <c r="J10" s="7" t="s">
        <v>3</v>
      </c>
      <c r="K10" s="89">
        <v>1.055</v>
      </c>
      <c r="L10" s="91" t="s">
        <v>7</v>
      </c>
      <c r="M10" s="392">
        <f>ROUND(D10*H10*K10,1)</f>
        <v>1443209.6</v>
      </c>
      <c r="N10" s="393"/>
      <c r="O10" s="28"/>
    </row>
    <row r="11" spans="1:15" ht="12.75">
      <c r="A11" s="1"/>
      <c r="B11" s="27"/>
      <c r="C11" s="6"/>
      <c r="D11" s="127"/>
      <c r="E11" s="127"/>
      <c r="F11" s="127"/>
      <c r="G11" s="6"/>
      <c r="H11" s="99"/>
      <c r="I11" s="6"/>
      <c r="J11" s="6"/>
      <c r="K11" s="128"/>
      <c r="L11" s="129"/>
      <c r="M11" s="392">
        <f>ROUND(D11*H11,2)</f>
        <v>0</v>
      </c>
      <c r="N11" s="393"/>
      <c r="O11" s="28"/>
    </row>
    <row r="12" spans="1:15" ht="13.5" thickBot="1">
      <c r="A12" s="1"/>
      <c r="B12" s="30"/>
      <c r="C12" s="31"/>
      <c r="D12" s="288"/>
      <c r="E12" s="288"/>
      <c r="F12" s="288"/>
      <c r="G12" s="31"/>
      <c r="H12" s="31"/>
      <c r="I12" s="31"/>
      <c r="J12" s="31"/>
      <c r="K12" s="90"/>
      <c r="L12" s="90"/>
      <c r="M12" s="391">
        <f>SUM(M8:N10)</f>
        <v>4973800</v>
      </c>
      <c r="N12" s="292"/>
      <c r="O12" s="32"/>
    </row>
    <row r="13" spans="1:15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1"/>
      <c r="B14" s="234" t="s">
        <v>34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5" ht="12.75">
      <c r="A15" s="1"/>
      <c r="B15" s="235" t="s">
        <v>35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12.75">
      <c r="A16" s="1"/>
      <c r="B16" s="235" t="s">
        <v>77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1:15" ht="13.5" thickBot="1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9</v>
      </c>
    </row>
    <row r="18" spans="1:15" ht="13.5" thickBot="1">
      <c r="A18" s="1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100">
        <v>1502100</v>
      </c>
    </row>
    <row r="19" spans="1:15" ht="12.75">
      <c r="A19" s="1"/>
      <c r="B19" s="50"/>
      <c r="C19" s="345">
        <v>0.302</v>
      </c>
      <c r="D19" s="345"/>
      <c r="E19" s="64" t="s">
        <v>19</v>
      </c>
      <c r="F19" s="346">
        <f>O18</f>
        <v>1502100</v>
      </c>
      <c r="G19" s="346"/>
      <c r="H19" s="346"/>
      <c r="I19" s="346"/>
      <c r="J19" s="346"/>
      <c r="K19" s="346"/>
      <c r="L19" s="346"/>
      <c r="M19" s="346"/>
      <c r="N19" s="347"/>
      <c r="O19" s="36"/>
    </row>
    <row r="20" spans="1:15" ht="12.75">
      <c r="A20" s="1"/>
      <c r="B20" s="2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8"/>
    </row>
    <row r="21" spans="1:15" ht="12.75">
      <c r="A21" s="1"/>
      <c r="B21" s="2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8"/>
    </row>
    <row r="22" spans="1:15" ht="13.5" thickBot="1">
      <c r="A22" s="1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2"/>
    </row>
    <row r="23" spans="1:15" ht="12.7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1"/>
      <c r="B25" s="234" t="s">
        <v>36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ht="12.75">
      <c r="A26" s="1"/>
      <c r="B26" s="235" t="s">
        <v>37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1:15" ht="12.75">
      <c r="A27" s="1"/>
      <c r="B27" s="235" t="s">
        <v>79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</row>
    <row r="28" spans="1:15" ht="13.5" thickBot="1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 t="s">
        <v>9</v>
      </c>
    </row>
    <row r="29" spans="1:15" ht="13.5" thickBot="1">
      <c r="A29" s="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87">
        <f>N36</f>
        <v>34600</v>
      </c>
    </row>
    <row r="30" spans="1:15" ht="12.75">
      <c r="A30" s="1"/>
      <c r="B30" s="311" t="s">
        <v>166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6"/>
    </row>
    <row r="31" spans="1:15" ht="12.75">
      <c r="A31" s="1"/>
      <c r="B31" s="33"/>
      <c r="C31" s="8"/>
      <c r="D31" s="310">
        <v>3</v>
      </c>
      <c r="E31" s="310"/>
      <c r="F31" s="8" t="s">
        <v>1</v>
      </c>
      <c r="G31" s="3" t="s">
        <v>3</v>
      </c>
      <c r="H31" s="310">
        <v>224.2</v>
      </c>
      <c r="I31" s="310"/>
      <c r="J31" s="8" t="s">
        <v>3</v>
      </c>
      <c r="K31" s="96">
        <v>12</v>
      </c>
      <c r="L31" s="8" t="s">
        <v>4</v>
      </c>
      <c r="M31" s="8" t="s">
        <v>7</v>
      </c>
      <c r="N31" s="4">
        <f>ROUND(D31*H31*K31,0)</f>
        <v>8071</v>
      </c>
      <c r="O31" s="28"/>
    </row>
    <row r="32" spans="1:15" ht="12.75">
      <c r="A32" s="1"/>
      <c r="B32" s="27"/>
      <c r="C32" s="6"/>
      <c r="D32" s="310">
        <v>3000</v>
      </c>
      <c r="E32" s="310"/>
      <c r="F32" s="6" t="s">
        <v>2</v>
      </c>
      <c r="G32" s="9" t="s">
        <v>3</v>
      </c>
      <c r="H32" s="310">
        <v>0.42</v>
      </c>
      <c r="I32" s="310"/>
      <c r="J32" s="6" t="s">
        <v>3</v>
      </c>
      <c r="K32" s="99">
        <v>12</v>
      </c>
      <c r="L32" s="6" t="s">
        <v>4</v>
      </c>
      <c r="M32" s="6" t="s">
        <v>7</v>
      </c>
      <c r="N32" s="4">
        <f>ROUND(D32*H32*K32,2)</f>
        <v>15120</v>
      </c>
      <c r="O32" s="28"/>
    </row>
    <row r="33" spans="1:15" ht="12.75">
      <c r="A33" s="1"/>
      <c r="B33" s="307" t="s">
        <v>167</v>
      </c>
      <c r="C33" s="250"/>
      <c r="D33" s="310">
        <v>1</v>
      </c>
      <c r="E33" s="310"/>
      <c r="F33" s="8" t="s">
        <v>1</v>
      </c>
      <c r="G33" s="3" t="s">
        <v>3</v>
      </c>
      <c r="H33" s="310">
        <v>531</v>
      </c>
      <c r="I33" s="310"/>
      <c r="J33" s="8" t="s">
        <v>3</v>
      </c>
      <c r="K33" s="96">
        <v>12</v>
      </c>
      <c r="L33" s="8" t="s">
        <v>4</v>
      </c>
      <c r="M33" s="8" t="s">
        <v>7</v>
      </c>
      <c r="N33" s="4">
        <f>ROUND(D33*H33*K33,2)</f>
        <v>6372</v>
      </c>
      <c r="O33" s="28"/>
    </row>
    <row r="34" spans="1:15" ht="12.75">
      <c r="A34" s="1"/>
      <c r="B34" s="307" t="s">
        <v>66</v>
      </c>
      <c r="C34" s="250"/>
      <c r="D34" s="310">
        <v>2</v>
      </c>
      <c r="E34" s="310"/>
      <c r="F34" s="8" t="s">
        <v>1</v>
      </c>
      <c r="G34" s="3" t="s">
        <v>3</v>
      </c>
      <c r="H34" s="310">
        <v>2518.5</v>
      </c>
      <c r="I34" s="310"/>
      <c r="J34" s="8" t="s">
        <v>3</v>
      </c>
      <c r="K34" s="96">
        <v>1</v>
      </c>
      <c r="L34" s="8" t="s">
        <v>4</v>
      </c>
      <c r="M34" s="8" t="s">
        <v>7</v>
      </c>
      <c r="N34" s="4">
        <f>ROUND(D34*H34*K34,2)</f>
        <v>5037</v>
      </c>
      <c r="O34" s="28"/>
    </row>
    <row r="35" spans="1:15" ht="12.75">
      <c r="A35" s="1"/>
      <c r="B35" s="27"/>
      <c r="C35" s="6"/>
      <c r="D35" s="344"/>
      <c r="E35" s="344"/>
      <c r="F35" s="6"/>
      <c r="G35" s="9"/>
      <c r="H35" s="344"/>
      <c r="I35" s="344"/>
      <c r="J35" s="6"/>
      <c r="K35" s="6"/>
      <c r="L35" s="6" t="s">
        <v>4</v>
      </c>
      <c r="M35" s="6"/>
      <c r="N35" s="4">
        <f>ROUND(D35*H35*K35,2)</f>
        <v>0</v>
      </c>
      <c r="O35" s="28"/>
    </row>
    <row r="36" spans="1:15" ht="13.5" thickBot="1">
      <c r="A36" s="1"/>
      <c r="B36" s="287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31"/>
      <c r="N36" s="102">
        <f>SUM(N31:N35)</f>
        <v>34600</v>
      </c>
      <c r="O36" s="32"/>
    </row>
    <row r="37" spans="1:15" ht="12.75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"/>
      <c r="N37" s="6"/>
      <c r="O37" s="6"/>
    </row>
    <row r="38" spans="1:15" ht="12.75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"/>
      <c r="N38" s="6"/>
      <c r="O38" s="6"/>
    </row>
    <row r="39" spans="1:15" ht="12.75">
      <c r="A39" s="1"/>
      <c r="B39" s="234" t="s">
        <v>38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</row>
    <row r="40" spans="1:15" ht="12.75">
      <c r="A40" s="1"/>
      <c r="B40" s="235" t="s">
        <v>39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1"/>
      <c r="B41" s="235" t="s">
        <v>79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1:15" ht="13.5" thickBot="1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 t="s">
        <v>9</v>
      </c>
    </row>
    <row r="43" spans="1:15" ht="13.5" thickBot="1">
      <c r="A43" s="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87">
        <f>ROUND(O45+O54+O60+O69,0)</f>
        <v>745600</v>
      </c>
    </row>
    <row r="44" spans="1:15" ht="12.75">
      <c r="A44" s="1"/>
      <c r="B44" s="311" t="s">
        <v>5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26"/>
    </row>
    <row r="45" spans="1:15" ht="12.75">
      <c r="A45" s="1"/>
      <c r="B45" s="308" t="s">
        <v>198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8">
        <f>N46+N47+N48+N50+N51</f>
        <v>536346.91</v>
      </c>
    </row>
    <row r="46" spans="1:15" ht="12.75">
      <c r="A46" s="1"/>
      <c r="B46" s="29" t="s">
        <v>141</v>
      </c>
      <c r="C46" s="17"/>
      <c r="D46" s="17"/>
      <c r="E46" s="17"/>
      <c r="F46" s="10"/>
      <c r="G46" s="310">
        <v>1285.48</v>
      </c>
      <c r="H46" s="310"/>
      <c r="I46" s="10" t="s">
        <v>9</v>
      </c>
      <c r="J46" s="10" t="s">
        <v>3</v>
      </c>
      <c r="K46" s="149">
        <v>195.58</v>
      </c>
      <c r="L46" s="10" t="s">
        <v>6</v>
      </c>
      <c r="M46" s="10" t="s">
        <v>7</v>
      </c>
      <c r="N46" s="24">
        <f>ROUND(G46*K46,2)</f>
        <v>251414.18</v>
      </c>
      <c r="O46" s="39"/>
    </row>
    <row r="47" spans="1:15" ht="12.75">
      <c r="A47" s="1"/>
      <c r="B47" s="33"/>
      <c r="C47" s="12"/>
      <c r="D47" s="12"/>
      <c r="E47" s="12"/>
      <c r="F47" s="8"/>
      <c r="G47" s="310">
        <v>1448.09</v>
      </c>
      <c r="H47" s="310"/>
      <c r="I47" s="10" t="s">
        <v>9</v>
      </c>
      <c r="J47" s="10" t="s">
        <v>3</v>
      </c>
      <c r="K47" s="149">
        <v>152</v>
      </c>
      <c r="L47" s="10" t="s">
        <v>6</v>
      </c>
      <c r="M47" s="8" t="s">
        <v>7</v>
      </c>
      <c r="N47" s="24">
        <f>ROUND(G47*K47,2)</f>
        <v>220109.68</v>
      </c>
      <c r="O47" s="39"/>
    </row>
    <row r="48" spans="1:15" ht="12.75">
      <c r="A48" s="1"/>
      <c r="B48" s="313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103"/>
      <c r="O48" s="39"/>
    </row>
    <row r="49" spans="1:15" ht="12.75">
      <c r="A49" s="1"/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92"/>
      <c r="O49" s="39"/>
    </row>
    <row r="50" spans="1:15" ht="12.75">
      <c r="A50" s="1"/>
      <c r="B50" s="27" t="s">
        <v>142</v>
      </c>
      <c r="C50" s="6"/>
      <c r="D50" s="6"/>
      <c r="E50" s="6"/>
      <c r="F50" s="6"/>
      <c r="G50" s="310">
        <v>100.68</v>
      </c>
      <c r="H50" s="310"/>
      <c r="I50" s="10" t="s">
        <v>9</v>
      </c>
      <c r="J50" s="10" t="s">
        <v>3</v>
      </c>
      <c r="K50" s="104">
        <v>302.77</v>
      </c>
      <c r="L50" s="10" t="s">
        <v>16</v>
      </c>
      <c r="M50" s="10" t="s">
        <v>7</v>
      </c>
      <c r="N50" s="4">
        <f>ROUND(G50*K50,2)</f>
        <v>30482.88</v>
      </c>
      <c r="O50" s="40"/>
    </row>
    <row r="51" spans="1:15" ht="12.75">
      <c r="A51" s="1"/>
      <c r="B51" s="33"/>
      <c r="C51" s="8"/>
      <c r="D51" s="8"/>
      <c r="E51" s="8"/>
      <c r="F51" s="8"/>
      <c r="G51" s="310">
        <v>113.42</v>
      </c>
      <c r="H51" s="310"/>
      <c r="I51" s="8" t="s">
        <v>9</v>
      </c>
      <c r="J51" s="8" t="s">
        <v>3</v>
      </c>
      <c r="K51" s="185">
        <v>302.77</v>
      </c>
      <c r="L51" s="10" t="s">
        <v>16</v>
      </c>
      <c r="M51" s="8" t="s">
        <v>7</v>
      </c>
      <c r="N51" s="4">
        <f>ROUND(G51*K51,2)</f>
        <v>34340.17</v>
      </c>
      <c r="O51" s="40"/>
    </row>
    <row r="52" spans="1:15" ht="12.75">
      <c r="A52" s="1"/>
      <c r="B52" s="313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5"/>
      <c r="O52" s="40"/>
    </row>
    <row r="53" spans="1:15" ht="12.75">
      <c r="A53" s="1"/>
      <c r="B53" s="318" t="s">
        <v>168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38"/>
      <c r="O53" s="40"/>
    </row>
    <row r="54" spans="1:15" ht="12.75">
      <c r="A54" s="1"/>
      <c r="B54" s="308" t="s">
        <v>199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168">
        <f>N58+N56+N55+N57</f>
        <v>25592.455499999996</v>
      </c>
    </row>
    <row r="55" spans="1:15" ht="12.75">
      <c r="A55" s="1"/>
      <c r="B55" s="29"/>
      <c r="C55" s="17"/>
      <c r="D55" s="17"/>
      <c r="E55" s="17"/>
      <c r="F55" s="10"/>
      <c r="G55" s="310">
        <v>64.8</v>
      </c>
      <c r="H55" s="310"/>
      <c r="I55" s="10" t="s">
        <v>9</v>
      </c>
      <c r="J55" s="10" t="s">
        <v>3</v>
      </c>
      <c r="K55" s="104">
        <v>158.91</v>
      </c>
      <c r="L55" s="10" t="s">
        <v>16</v>
      </c>
      <c r="M55" s="10" t="s">
        <v>7</v>
      </c>
      <c r="N55" s="167">
        <f>G55*K55</f>
        <v>10297.367999999999</v>
      </c>
      <c r="O55" s="40"/>
    </row>
    <row r="56" spans="1:15" ht="12.75">
      <c r="A56" s="1"/>
      <c r="B56" s="33"/>
      <c r="C56" s="12"/>
      <c r="D56" s="12"/>
      <c r="E56" s="12"/>
      <c r="F56" s="8"/>
      <c r="G56" s="310">
        <v>96.25</v>
      </c>
      <c r="H56" s="310"/>
      <c r="I56" s="10" t="s">
        <v>9</v>
      </c>
      <c r="J56" s="8" t="s">
        <v>3</v>
      </c>
      <c r="K56" s="96">
        <v>158.91</v>
      </c>
      <c r="L56" s="10" t="s">
        <v>16</v>
      </c>
      <c r="M56" s="8" t="s">
        <v>7</v>
      </c>
      <c r="N56" s="167">
        <f>G56*K56</f>
        <v>15295.0875</v>
      </c>
      <c r="O56" s="40"/>
    </row>
    <row r="57" spans="1:15" ht="12.75">
      <c r="A57" s="1"/>
      <c r="B57" s="27"/>
      <c r="C57" s="6"/>
      <c r="D57" s="6"/>
      <c r="E57" s="6"/>
      <c r="F57" s="6"/>
      <c r="G57" s="310"/>
      <c r="H57" s="310"/>
      <c r="I57" s="6"/>
      <c r="J57" s="6" t="s">
        <v>3</v>
      </c>
      <c r="K57" s="99"/>
      <c r="L57" s="6"/>
      <c r="M57" s="6" t="s">
        <v>7</v>
      </c>
      <c r="N57" s="4">
        <f>G57*K57</f>
        <v>0</v>
      </c>
      <c r="O57" s="40"/>
    </row>
    <row r="58" spans="1:15" ht="12.75">
      <c r="A58" s="1"/>
      <c r="B58" s="313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117"/>
      <c r="O58" s="40"/>
    </row>
    <row r="59" spans="1:15" ht="12.75">
      <c r="A59" s="1"/>
      <c r="B59" s="333" t="s">
        <v>11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40"/>
    </row>
    <row r="60" spans="1:15" ht="27.75" customHeight="1">
      <c r="A60" s="1"/>
      <c r="B60" s="394" t="s">
        <v>200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6"/>
      <c r="O60" s="168">
        <f>N66+N65+N63+N62+N61</f>
        <v>144671.41999999998</v>
      </c>
    </row>
    <row r="61" spans="1:15" ht="12.75">
      <c r="A61" s="1"/>
      <c r="B61" s="29"/>
      <c r="C61" s="17"/>
      <c r="D61" s="17"/>
      <c r="E61" s="17"/>
      <c r="F61" s="10"/>
      <c r="G61" s="335">
        <v>5</v>
      </c>
      <c r="H61" s="335"/>
      <c r="I61" s="10" t="s">
        <v>9</v>
      </c>
      <c r="J61" s="10" t="s">
        <v>3</v>
      </c>
      <c r="K61" s="149">
        <v>13223</v>
      </c>
      <c r="L61" s="10" t="s">
        <v>28</v>
      </c>
      <c r="M61" s="10" t="s">
        <v>7</v>
      </c>
      <c r="N61" s="167">
        <f>ROUND(G61*K61,2)</f>
        <v>66115</v>
      </c>
      <c r="O61" s="40"/>
    </row>
    <row r="62" spans="1:15" ht="12.75">
      <c r="A62" s="1"/>
      <c r="B62" s="33"/>
      <c r="C62" s="12"/>
      <c r="D62" s="12"/>
      <c r="E62" s="12"/>
      <c r="F62" s="8"/>
      <c r="G62" s="335">
        <v>5.53</v>
      </c>
      <c r="H62" s="335"/>
      <c r="I62" s="10" t="s">
        <v>9</v>
      </c>
      <c r="J62" s="10" t="s">
        <v>3</v>
      </c>
      <c r="K62" s="186">
        <v>14205.5</v>
      </c>
      <c r="L62" s="10" t="s">
        <v>28</v>
      </c>
      <c r="M62" s="8" t="s">
        <v>7</v>
      </c>
      <c r="N62" s="167">
        <f>ROUND(G62*K62,2)</f>
        <v>78556.42</v>
      </c>
      <c r="O62" s="40"/>
    </row>
    <row r="63" spans="1:15" ht="12.75">
      <c r="A63" s="1"/>
      <c r="B63" s="27"/>
      <c r="C63" s="6"/>
      <c r="D63" s="6"/>
      <c r="E63" s="6"/>
      <c r="F63" s="6"/>
      <c r="G63" s="310"/>
      <c r="H63" s="310"/>
      <c r="I63" s="6"/>
      <c r="J63" s="6" t="s">
        <v>3</v>
      </c>
      <c r="K63" s="99"/>
      <c r="L63" s="6"/>
      <c r="M63" s="6" t="s">
        <v>7</v>
      </c>
      <c r="N63" s="24">
        <f>ROUND(G63*K63,2)</f>
        <v>0</v>
      </c>
      <c r="O63" s="40"/>
    </row>
    <row r="64" spans="1:15" ht="12.75">
      <c r="A64" s="1"/>
      <c r="B64" s="313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11"/>
      <c r="O64" s="40"/>
    </row>
    <row r="65" spans="1:15" ht="12.75">
      <c r="A65" s="1"/>
      <c r="B65" s="318" t="s">
        <v>12</v>
      </c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105"/>
      <c r="O65" s="40"/>
    </row>
    <row r="66" spans="1:15" ht="12.75">
      <c r="A66" s="1"/>
      <c r="B66" s="313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6"/>
      <c r="N66" s="118"/>
      <c r="O66" s="40"/>
    </row>
    <row r="67" spans="1:15" ht="12.75">
      <c r="A67" s="1"/>
      <c r="B67" s="3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"/>
      <c r="O67" s="40"/>
    </row>
    <row r="68" spans="1:15" ht="12.75">
      <c r="A68" s="1"/>
      <c r="B68" s="308" t="s">
        <v>13</v>
      </c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37"/>
      <c r="O68" s="40"/>
    </row>
    <row r="69" spans="1:15" ht="12.75">
      <c r="A69" s="1"/>
      <c r="B69" s="318" t="s">
        <v>201</v>
      </c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8">
        <f>N71+N72+N74+N75</f>
        <v>38989.58</v>
      </c>
    </row>
    <row r="70" spans="1:15" ht="12.75">
      <c r="A70" s="1"/>
      <c r="B70" s="41" t="s">
        <v>14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40"/>
    </row>
    <row r="71" spans="1:15" ht="12.75">
      <c r="A71" s="1"/>
      <c r="B71" s="29"/>
      <c r="C71" s="17"/>
      <c r="D71" s="17"/>
      <c r="E71" s="17"/>
      <c r="F71" s="10"/>
      <c r="G71" s="310">
        <v>15.88</v>
      </c>
      <c r="H71" s="310"/>
      <c r="I71" s="10" t="s">
        <v>9</v>
      </c>
      <c r="J71" s="10" t="s">
        <v>3</v>
      </c>
      <c r="K71" s="149">
        <v>577</v>
      </c>
      <c r="L71" s="10" t="s">
        <v>16</v>
      </c>
      <c r="M71" s="10" t="s">
        <v>7</v>
      </c>
      <c r="N71" s="24">
        <f>ROUND(G71*K71,2)</f>
        <v>9162.76</v>
      </c>
      <c r="O71" s="40"/>
    </row>
    <row r="72" spans="1:15" ht="12.75">
      <c r="A72" s="1"/>
      <c r="B72" s="33"/>
      <c r="C72" s="12"/>
      <c r="D72" s="12"/>
      <c r="E72" s="12"/>
      <c r="F72" s="8"/>
      <c r="G72" s="310">
        <v>17.69</v>
      </c>
      <c r="H72" s="310"/>
      <c r="I72" s="10" t="s">
        <v>9</v>
      </c>
      <c r="J72" s="8" t="s">
        <v>3</v>
      </c>
      <c r="K72" s="185">
        <v>577</v>
      </c>
      <c r="L72" s="10" t="s">
        <v>16</v>
      </c>
      <c r="M72" s="8" t="s">
        <v>7</v>
      </c>
      <c r="N72" s="24">
        <f>ROUND(G72*K72,2)</f>
        <v>10207.13</v>
      </c>
      <c r="O72" s="40"/>
    </row>
    <row r="73" spans="1:15" ht="12.75">
      <c r="A73" s="1"/>
      <c r="B73" s="42" t="s">
        <v>15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4"/>
      <c r="O73" s="40"/>
    </row>
    <row r="74" spans="1:15" ht="12.75">
      <c r="A74" s="1"/>
      <c r="B74" s="29"/>
      <c r="C74" s="17"/>
      <c r="D74" s="17"/>
      <c r="E74" s="17"/>
      <c r="F74" s="10"/>
      <c r="G74" s="310">
        <v>10.55</v>
      </c>
      <c r="H74" s="310"/>
      <c r="I74" s="10" t="s">
        <v>9</v>
      </c>
      <c r="J74" s="10" t="s">
        <v>3</v>
      </c>
      <c r="K74" s="104">
        <v>879.77</v>
      </c>
      <c r="L74" s="10" t="s">
        <v>16</v>
      </c>
      <c r="M74" s="10" t="s">
        <v>7</v>
      </c>
      <c r="N74" s="24">
        <f>ROUND(G74*K74,2)</f>
        <v>9281.57</v>
      </c>
      <c r="O74" s="40"/>
    </row>
    <row r="75" spans="1:15" ht="12.75">
      <c r="A75" s="1"/>
      <c r="B75" s="29"/>
      <c r="C75" s="17"/>
      <c r="D75" s="17"/>
      <c r="E75" s="17"/>
      <c r="F75" s="10"/>
      <c r="G75" s="315">
        <v>11.75</v>
      </c>
      <c r="H75" s="315"/>
      <c r="I75" s="10" t="s">
        <v>9</v>
      </c>
      <c r="J75" s="10" t="s">
        <v>3</v>
      </c>
      <c r="K75" s="104">
        <v>879.84</v>
      </c>
      <c r="L75" s="10" t="s">
        <v>16</v>
      </c>
      <c r="M75" s="10" t="s">
        <v>7</v>
      </c>
      <c r="N75" s="24">
        <f>ROUND(G75*K75,2)</f>
        <v>10338.12</v>
      </c>
      <c r="O75" s="40"/>
    </row>
    <row r="76" spans="1:15" ht="12.75">
      <c r="A76" s="1"/>
      <c r="B76" s="313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2"/>
      <c r="O76" s="40"/>
    </row>
    <row r="77" spans="1:15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"/>
      <c r="O77" s="6"/>
    </row>
    <row r="78" spans="1:15" ht="12.75">
      <c r="A78" s="1"/>
      <c r="B78" s="234" t="s">
        <v>40</v>
      </c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</row>
    <row r="79" spans="1:15" ht="12.75">
      <c r="A79" s="1"/>
      <c r="B79" s="235" t="s">
        <v>41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</row>
    <row r="80" spans="1:15" ht="12.75">
      <c r="A80" s="1"/>
      <c r="B80" s="235" t="s">
        <v>79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</row>
    <row r="81" spans="1:15" ht="13.5" thickBot="1">
      <c r="A81" s="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 t="s">
        <v>9</v>
      </c>
    </row>
    <row r="82" spans="1:15" ht="13.5" thickBot="1">
      <c r="A82" s="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87">
        <f>ROUND(O84+O89+O94+O99+O104+O110+O114+O116+O118+O121+O124+O126+O128,0)</f>
        <v>923000</v>
      </c>
    </row>
    <row r="83" spans="1:15" ht="12.75">
      <c r="A83" s="1"/>
      <c r="B83" s="43" t="s">
        <v>17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6"/>
    </row>
    <row r="84" spans="1:15" ht="12.75">
      <c r="A84" s="1"/>
      <c r="B84" s="318" t="s">
        <v>169</v>
      </c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8">
        <f>N87+N86+N85</f>
        <v>14884.08</v>
      </c>
    </row>
    <row r="85" spans="1:15" ht="12.75">
      <c r="A85" s="1"/>
      <c r="B85" s="29"/>
      <c r="C85" s="17"/>
      <c r="D85" s="17"/>
      <c r="E85" s="17"/>
      <c r="F85" s="116" t="s">
        <v>170</v>
      </c>
      <c r="G85" s="310">
        <v>196.88</v>
      </c>
      <c r="H85" s="310"/>
      <c r="I85" s="10" t="s">
        <v>9</v>
      </c>
      <c r="J85" s="10" t="s">
        <v>3</v>
      </c>
      <c r="K85" s="104">
        <v>6</v>
      </c>
      <c r="L85" s="10" t="s">
        <v>29</v>
      </c>
      <c r="M85" s="10" t="s">
        <v>7</v>
      </c>
      <c r="N85" s="24">
        <f>ROUND(G85*K85*6.33596,2)</f>
        <v>7484.54</v>
      </c>
      <c r="O85" s="40"/>
    </row>
    <row r="86" spans="1:15" ht="12.75">
      <c r="A86" s="1"/>
      <c r="B86" s="29"/>
      <c r="C86" s="17"/>
      <c r="D86" s="17"/>
      <c r="E86" s="17"/>
      <c r="F86" s="116" t="s">
        <v>170</v>
      </c>
      <c r="G86" s="397">
        <v>205.5427</v>
      </c>
      <c r="H86" s="397"/>
      <c r="I86" s="10" t="s">
        <v>9</v>
      </c>
      <c r="J86" s="10" t="s">
        <v>3</v>
      </c>
      <c r="K86" s="104">
        <v>6</v>
      </c>
      <c r="L86" s="10" t="s">
        <v>29</v>
      </c>
      <c r="M86" s="10" t="s">
        <v>7</v>
      </c>
      <c r="N86" s="24">
        <f>ROUND(G86*K86*6,2)</f>
        <v>7399.54</v>
      </c>
      <c r="O86" s="40"/>
    </row>
    <row r="87" spans="1:15" ht="13.5" thickBot="1">
      <c r="A87" s="1"/>
      <c r="B87" s="316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101"/>
      <c r="O87" s="40"/>
    </row>
    <row r="88" spans="1:15" ht="12.75">
      <c r="A88" s="1"/>
      <c r="B88" s="27" t="s">
        <v>67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1"/>
      <c r="O88" s="40"/>
    </row>
    <row r="89" spans="1:15" ht="12.75">
      <c r="A89" s="1"/>
      <c r="B89" s="318" t="s">
        <v>171</v>
      </c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168">
        <f>N92+N91+N90</f>
        <v>26839.2</v>
      </c>
    </row>
    <row r="90" spans="1:15" ht="12.75">
      <c r="A90" s="1"/>
      <c r="B90" s="29"/>
      <c r="C90" s="17"/>
      <c r="D90" s="17"/>
      <c r="E90" s="17"/>
      <c r="F90" s="10"/>
      <c r="G90" s="335">
        <v>2236.6</v>
      </c>
      <c r="H90" s="335"/>
      <c r="I90" s="10" t="s">
        <v>9</v>
      </c>
      <c r="J90" s="10" t="s">
        <v>3</v>
      </c>
      <c r="K90" s="104">
        <v>12</v>
      </c>
      <c r="L90" s="10" t="s">
        <v>29</v>
      </c>
      <c r="M90" s="10" t="s">
        <v>7</v>
      </c>
      <c r="N90" s="167">
        <f>ROUND(G90*K90,2)</f>
        <v>26839.2</v>
      </c>
      <c r="O90" s="40"/>
    </row>
    <row r="91" spans="1:15" ht="12.75">
      <c r="A91" s="1"/>
      <c r="B91" s="33"/>
      <c r="C91" s="12"/>
      <c r="D91" s="12"/>
      <c r="E91" s="12"/>
      <c r="F91" s="8"/>
      <c r="G91" s="314"/>
      <c r="H91" s="314"/>
      <c r="I91" s="8" t="s">
        <v>9</v>
      </c>
      <c r="J91" s="8" t="s">
        <v>3</v>
      </c>
      <c r="K91" s="8"/>
      <c r="L91" s="8" t="s">
        <v>29</v>
      </c>
      <c r="M91" s="8" t="s">
        <v>7</v>
      </c>
      <c r="N91" s="24">
        <f>ROUND(G91*K91,2)</f>
        <v>0</v>
      </c>
      <c r="O91" s="40"/>
    </row>
    <row r="92" spans="1:15" ht="13.5" thickBot="1">
      <c r="A92" s="1"/>
      <c r="B92" s="316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105"/>
      <c r="O92" s="40"/>
    </row>
    <row r="93" spans="1:15" ht="12.75">
      <c r="A93" s="1"/>
      <c r="B93" s="27" t="s">
        <v>18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1"/>
      <c r="O93" s="40"/>
    </row>
    <row r="94" spans="1:15" ht="12.75">
      <c r="A94" s="1"/>
      <c r="B94" s="318" t="s">
        <v>172</v>
      </c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168">
        <f>N97</f>
        <v>1893</v>
      </c>
    </row>
    <row r="95" spans="1:15" ht="12.75">
      <c r="A95" s="1"/>
      <c r="B95" s="29"/>
      <c r="C95" s="17">
        <v>631</v>
      </c>
      <c r="D95" s="116" t="s">
        <v>3</v>
      </c>
      <c r="E95" s="17">
        <v>0.25</v>
      </c>
      <c r="F95" s="116" t="s">
        <v>7</v>
      </c>
      <c r="G95" s="310">
        <v>157.75</v>
      </c>
      <c r="H95" s="310"/>
      <c r="I95" s="10" t="s">
        <v>9</v>
      </c>
      <c r="J95" s="10" t="s">
        <v>3</v>
      </c>
      <c r="K95" s="104">
        <v>12</v>
      </c>
      <c r="L95" s="10" t="s">
        <v>73</v>
      </c>
      <c r="M95" s="10" t="s">
        <v>7</v>
      </c>
      <c r="N95" s="167">
        <f>ROUND(G95*K95,2)</f>
        <v>1893</v>
      </c>
      <c r="O95" s="40"/>
    </row>
    <row r="96" spans="1:15" ht="12.75">
      <c r="A96" s="1"/>
      <c r="B96" s="33"/>
      <c r="C96" s="12"/>
      <c r="D96" s="12"/>
      <c r="E96" s="12"/>
      <c r="F96" s="8"/>
      <c r="G96" s="314"/>
      <c r="H96" s="314"/>
      <c r="I96" s="8" t="s">
        <v>9</v>
      </c>
      <c r="J96" s="8" t="s">
        <v>3</v>
      </c>
      <c r="K96" s="8"/>
      <c r="L96" s="8" t="s">
        <v>76</v>
      </c>
      <c r="M96" s="8" t="s">
        <v>7</v>
      </c>
      <c r="N96" s="4">
        <f>ROUND(G96*K96,2)</f>
        <v>0</v>
      </c>
      <c r="O96" s="40"/>
    </row>
    <row r="97" spans="1:15" ht="13.5" thickBot="1">
      <c r="A97" s="1"/>
      <c r="B97" s="316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169">
        <f>N95</f>
        <v>1893</v>
      </c>
      <c r="O97" s="40"/>
    </row>
    <row r="98" spans="1:15" ht="12.75">
      <c r="A98" s="1"/>
      <c r="B98" s="94" t="s">
        <v>68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40"/>
    </row>
    <row r="99" spans="1:15" ht="12.75">
      <c r="A99" s="1"/>
      <c r="B99" s="318" t="s">
        <v>173</v>
      </c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168">
        <f>N102</f>
        <v>9936</v>
      </c>
    </row>
    <row r="100" spans="1:15" ht="12.75">
      <c r="A100" s="1"/>
      <c r="B100" s="29"/>
      <c r="C100" s="17"/>
      <c r="D100" s="17"/>
      <c r="E100" s="17"/>
      <c r="F100" s="10"/>
      <c r="G100" s="335">
        <v>828</v>
      </c>
      <c r="H100" s="335"/>
      <c r="I100" s="10" t="s">
        <v>9</v>
      </c>
      <c r="J100" s="10" t="s">
        <v>3</v>
      </c>
      <c r="K100" s="104">
        <v>12</v>
      </c>
      <c r="L100" s="10" t="s">
        <v>29</v>
      </c>
      <c r="M100" s="10" t="s">
        <v>7</v>
      </c>
      <c r="N100" s="150">
        <f>ROUND(G100*K100,2)</f>
        <v>9936</v>
      </c>
      <c r="O100" s="151"/>
    </row>
    <row r="101" spans="1:15" ht="12.75">
      <c r="A101" s="1"/>
      <c r="B101" s="29"/>
      <c r="C101" s="17"/>
      <c r="D101" s="17"/>
      <c r="E101" s="17"/>
      <c r="F101" s="10"/>
      <c r="G101" s="398"/>
      <c r="H101" s="398"/>
      <c r="I101" s="10"/>
      <c r="J101" s="10" t="s">
        <v>3</v>
      </c>
      <c r="K101" s="10"/>
      <c r="L101" s="10"/>
      <c r="M101" s="10" t="s">
        <v>7</v>
      </c>
      <c r="N101" s="150">
        <f>ROUND(G101*K101,2)</f>
        <v>0</v>
      </c>
      <c r="O101" s="152"/>
    </row>
    <row r="102" spans="1:15" ht="12.75">
      <c r="A102" s="1"/>
      <c r="B102" s="313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121">
        <f>N100</f>
        <v>9936</v>
      </c>
      <c r="O102" s="152"/>
    </row>
    <row r="103" spans="1:15" ht="12.75">
      <c r="A103" s="1"/>
      <c r="B103" s="94" t="s">
        <v>175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"/>
      <c r="O103" s="152"/>
    </row>
    <row r="104" spans="1:15" ht="12.75">
      <c r="A104" s="1"/>
      <c r="B104" s="318" t="s">
        <v>174</v>
      </c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154">
        <f>N107</f>
        <v>26000</v>
      </c>
    </row>
    <row r="105" spans="1:15" ht="12.75">
      <c r="A105" s="1"/>
      <c r="B105" s="29"/>
      <c r="C105" s="17"/>
      <c r="D105" s="17"/>
      <c r="E105" s="17"/>
      <c r="F105" s="10"/>
      <c r="G105" s="335">
        <v>1300</v>
      </c>
      <c r="H105" s="335"/>
      <c r="I105" s="10" t="s">
        <v>9</v>
      </c>
      <c r="J105" s="10" t="s">
        <v>3</v>
      </c>
      <c r="K105" s="104">
        <v>20</v>
      </c>
      <c r="L105" s="10" t="s">
        <v>176</v>
      </c>
      <c r="M105" s="10" t="s">
        <v>7</v>
      </c>
      <c r="N105" s="150">
        <f>ROUND(G105*K105,2)</f>
        <v>26000</v>
      </c>
      <c r="O105" s="152"/>
    </row>
    <row r="106" spans="1:15" ht="12.75">
      <c r="A106" s="1"/>
      <c r="B106" s="29"/>
      <c r="C106" s="17"/>
      <c r="D106" s="17"/>
      <c r="E106" s="17"/>
      <c r="F106" s="10"/>
      <c r="G106" s="398"/>
      <c r="H106" s="398"/>
      <c r="I106" s="10"/>
      <c r="J106" s="10" t="s">
        <v>3</v>
      </c>
      <c r="K106" s="10"/>
      <c r="L106" s="10"/>
      <c r="M106" s="10" t="s">
        <v>7</v>
      </c>
      <c r="N106" s="150">
        <f>ROUND(G106*K106,2)</f>
        <v>0</v>
      </c>
      <c r="O106" s="152"/>
    </row>
    <row r="107" spans="1:15" ht="12.75">
      <c r="A107" s="1"/>
      <c r="B107" s="313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121">
        <f>N105</f>
        <v>26000</v>
      </c>
      <c r="O107" s="152"/>
    </row>
    <row r="108" spans="1:15" ht="12.75">
      <c r="A108" s="1"/>
      <c r="B108" s="106"/>
      <c r="C108" s="9" t="s">
        <v>3</v>
      </c>
      <c r="D108" s="16">
        <v>0.02</v>
      </c>
      <c r="E108" s="12" t="s">
        <v>7</v>
      </c>
      <c r="F108" s="320">
        <f>ROUND(B108*D108,2)</f>
        <v>0</v>
      </c>
      <c r="G108" s="320"/>
      <c r="H108" s="320"/>
      <c r="I108" s="12"/>
      <c r="J108" s="6"/>
      <c r="K108" s="16"/>
      <c r="L108" s="16"/>
      <c r="M108" s="6"/>
      <c r="N108" s="5"/>
      <c r="O108" s="152"/>
    </row>
    <row r="109" spans="1:15" ht="12.75">
      <c r="A109" s="1"/>
      <c r="B109" s="94" t="s">
        <v>180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"/>
      <c r="O109" s="152"/>
    </row>
    <row r="110" spans="1:15" ht="12.75">
      <c r="A110" s="1"/>
      <c r="B110" s="318" t="s">
        <v>143</v>
      </c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154">
        <f>N113</f>
        <v>14400</v>
      </c>
    </row>
    <row r="111" spans="1:15" ht="12.75">
      <c r="A111" s="1"/>
      <c r="B111" s="29"/>
      <c r="C111" s="17"/>
      <c r="D111" s="17"/>
      <c r="E111" s="17"/>
      <c r="F111" s="10"/>
      <c r="G111" s="335">
        <v>1200</v>
      </c>
      <c r="H111" s="335"/>
      <c r="I111" s="10" t="s">
        <v>9</v>
      </c>
      <c r="J111" s="10" t="s">
        <v>3</v>
      </c>
      <c r="K111" s="104">
        <v>12</v>
      </c>
      <c r="L111" s="10" t="s">
        <v>29</v>
      </c>
      <c r="M111" s="10" t="s">
        <v>7</v>
      </c>
      <c r="N111" s="150">
        <f>ROUND(G111*K111,2)</f>
        <v>14400</v>
      </c>
      <c r="O111" s="152"/>
    </row>
    <row r="112" spans="1:15" ht="12.75">
      <c r="A112" s="1"/>
      <c r="B112" s="29"/>
      <c r="C112" s="17"/>
      <c r="D112" s="17"/>
      <c r="E112" s="17"/>
      <c r="F112" s="10"/>
      <c r="G112" s="398"/>
      <c r="H112" s="398"/>
      <c r="I112" s="10"/>
      <c r="J112" s="10" t="s">
        <v>3</v>
      </c>
      <c r="K112" s="10"/>
      <c r="L112" s="10"/>
      <c r="M112" s="10" t="s">
        <v>7</v>
      </c>
      <c r="N112" s="150">
        <f>ROUND(G112*K112,2)</f>
        <v>0</v>
      </c>
      <c r="O112" s="152"/>
    </row>
    <row r="113" spans="1:15" ht="12.75">
      <c r="A113" s="1"/>
      <c r="B113" s="313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121">
        <f>N111</f>
        <v>14400</v>
      </c>
      <c r="O113" s="153"/>
    </row>
    <row r="114" spans="1:15" ht="12.75">
      <c r="A114" s="1"/>
      <c r="B114" s="318" t="s">
        <v>177</v>
      </c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12"/>
      <c r="N114" s="14"/>
      <c r="O114" s="154">
        <v>18750</v>
      </c>
    </row>
    <row r="115" spans="1:15" ht="12.75">
      <c r="A115" s="1"/>
      <c r="B115" s="307" t="s">
        <v>173</v>
      </c>
      <c r="C115" s="250"/>
      <c r="D115" s="250"/>
      <c r="E115" s="250"/>
      <c r="F115" s="250"/>
      <c r="G115" s="250"/>
      <c r="H115" s="250"/>
      <c r="I115" s="204"/>
      <c r="J115" s="204"/>
      <c r="K115" s="204"/>
      <c r="L115" s="204"/>
      <c r="M115" s="15"/>
      <c r="N115" s="205">
        <v>18750</v>
      </c>
      <c r="O115" s="40"/>
    </row>
    <row r="116" spans="1:15" ht="12.75">
      <c r="A116" s="1"/>
      <c r="B116" s="318" t="s">
        <v>178</v>
      </c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15"/>
      <c r="N116" s="15"/>
      <c r="O116" s="154">
        <v>8636</v>
      </c>
    </row>
    <row r="117" spans="1:15" ht="12.75">
      <c r="A117" s="1"/>
      <c r="B117" s="318" t="s">
        <v>179</v>
      </c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15"/>
      <c r="N117" s="205">
        <v>8636</v>
      </c>
      <c r="O117" s="40"/>
    </row>
    <row r="118" spans="1:15" ht="12.75">
      <c r="A118" s="1"/>
      <c r="B118" s="318" t="s">
        <v>181</v>
      </c>
      <c r="C118" s="255"/>
      <c r="D118" s="255"/>
      <c r="E118" s="255"/>
      <c r="F118" s="255"/>
      <c r="G118" s="204"/>
      <c r="H118" s="204"/>
      <c r="I118" s="204"/>
      <c r="J118" s="204"/>
      <c r="K118" s="204"/>
      <c r="L118" s="204"/>
      <c r="M118" s="15"/>
      <c r="N118" s="15"/>
      <c r="O118" s="154">
        <v>35687</v>
      </c>
    </row>
    <row r="119" spans="1:15" ht="12.75">
      <c r="A119" s="1"/>
      <c r="B119" s="318" t="s">
        <v>179</v>
      </c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15"/>
      <c r="N119" s="205">
        <v>35687</v>
      </c>
      <c r="O119" s="40"/>
    </row>
    <row r="120" spans="1:15" ht="12.75">
      <c r="A120" s="1"/>
      <c r="B120" s="313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17"/>
      <c r="N120" s="18"/>
      <c r="O120" s="40"/>
    </row>
    <row r="121" spans="1:15" ht="12.75">
      <c r="A121" s="1"/>
      <c r="B121" s="307" t="s">
        <v>182</v>
      </c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8"/>
      <c r="N121" s="8"/>
      <c r="O121" s="38">
        <f>N123</f>
        <v>31990.56</v>
      </c>
    </row>
    <row r="122" spans="1:15" ht="12.75">
      <c r="A122" s="1"/>
      <c r="B122" s="318" t="s">
        <v>183</v>
      </c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40"/>
    </row>
    <row r="123" spans="1:15" ht="12.75">
      <c r="A123" s="1"/>
      <c r="B123" s="45"/>
      <c r="C123" s="12"/>
      <c r="D123" s="12"/>
      <c r="E123" s="12"/>
      <c r="F123" s="12"/>
      <c r="G123" s="12"/>
      <c r="H123" s="12"/>
      <c r="I123" s="107">
        <v>2665.88</v>
      </c>
      <c r="J123" s="8" t="s">
        <v>3</v>
      </c>
      <c r="K123" s="107">
        <v>12</v>
      </c>
      <c r="L123" s="12" t="s">
        <v>29</v>
      </c>
      <c r="M123" s="8" t="s">
        <v>7</v>
      </c>
      <c r="N123" s="208">
        <f>ROUND(I123*K123,2)</f>
        <v>31990.56</v>
      </c>
      <c r="O123" s="40"/>
    </row>
    <row r="124" spans="1:15" ht="12.75">
      <c r="A124" s="1"/>
      <c r="B124" s="307" t="s">
        <v>184</v>
      </c>
      <c r="C124" s="250"/>
      <c r="D124" s="250"/>
      <c r="E124" s="250"/>
      <c r="F124" s="250"/>
      <c r="G124" s="250"/>
      <c r="H124" s="12"/>
      <c r="I124" s="12"/>
      <c r="J124" s="8"/>
      <c r="K124" s="12"/>
      <c r="L124" s="12"/>
      <c r="M124" s="8"/>
      <c r="N124" s="206"/>
      <c r="O124" s="154">
        <v>2350</v>
      </c>
    </row>
    <row r="125" spans="1:15" ht="12.75">
      <c r="A125" s="1"/>
      <c r="B125" s="307" t="s">
        <v>173</v>
      </c>
      <c r="C125" s="250"/>
      <c r="D125" s="250"/>
      <c r="E125" s="250"/>
      <c r="F125" s="250"/>
      <c r="G125" s="250"/>
      <c r="H125" s="250"/>
      <c r="I125" s="12"/>
      <c r="J125" s="8"/>
      <c r="K125" s="12"/>
      <c r="L125" s="12"/>
      <c r="M125" s="8"/>
      <c r="N125" s="207">
        <v>2350</v>
      </c>
      <c r="O125" s="40"/>
    </row>
    <row r="126" spans="1:15" ht="12.75">
      <c r="A126" s="1"/>
      <c r="B126" s="307" t="s">
        <v>185</v>
      </c>
      <c r="C126" s="250"/>
      <c r="D126" s="250"/>
      <c r="E126" s="250"/>
      <c r="F126" s="250"/>
      <c r="G126" s="250"/>
      <c r="H126" s="250"/>
      <c r="I126" s="250"/>
      <c r="J126" s="250"/>
      <c r="K126" s="250"/>
      <c r="L126" s="12"/>
      <c r="M126" s="8"/>
      <c r="N126" s="206"/>
      <c r="O126" s="154">
        <f>N127</f>
        <v>1600</v>
      </c>
    </row>
    <row r="127" spans="1:15" ht="12.75">
      <c r="A127" s="1"/>
      <c r="B127" s="307" t="s">
        <v>173</v>
      </c>
      <c r="C127" s="250"/>
      <c r="D127" s="250"/>
      <c r="E127" s="250"/>
      <c r="F127" s="250"/>
      <c r="G127" s="250"/>
      <c r="H127" s="250"/>
      <c r="I127" s="12"/>
      <c r="J127" s="8"/>
      <c r="K127" s="12"/>
      <c r="L127" s="12"/>
      <c r="M127" s="8"/>
      <c r="N127" s="207">
        <v>1600</v>
      </c>
      <c r="O127" s="40"/>
    </row>
    <row r="128" spans="1:15" ht="12.75">
      <c r="A128" s="1"/>
      <c r="B128" s="318" t="s">
        <v>186</v>
      </c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154">
        <f>N129</f>
        <v>730034</v>
      </c>
    </row>
    <row r="129" spans="1:15" ht="12.75">
      <c r="A129" s="1"/>
      <c r="B129" s="307" t="s">
        <v>173</v>
      </c>
      <c r="C129" s="250"/>
      <c r="D129" s="250"/>
      <c r="E129" s="250"/>
      <c r="F129" s="250"/>
      <c r="G129" s="250"/>
      <c r="H129" s="250"/>
      <c r="I129" s="12"/>
      <c r="J129" s="8"/>
      <c r="K129" s="12"/>
      <c r="L129" s="12"/>
      <c r="M129" s="8"/>
      <c r="N129" s="120">
        <v>730034</v>
      </c>
      <c r="O129" s="40"/>
    </row>
    <row r="130" spans="1:15" ht="12.75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6"/>
      <c r="N130" s="6"/>
      <c r="O130" s="6"/>
    </row>
    <row r="131" spans="1:15" ht="12.75">
      <c r="A131" s="1"/>
      <c r="B131" s="234" t="s">
        <v>42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</row>
    <row r="132" spans="1:15" ht="12.75">
      <c r="A132" s="1"/>
      <c r="B132" s="235" t="s">
        <v>43</v>
      </c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</row>
    <row r="133" spans="1:15" ht="12.75">
      <c r="A133" s="1"/>
      <c r="B133" s="235" t="s">
        <v>79</v>
      </c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</row>
    <row r="134" spans="1:15" ht="13.5" thickBot="1">
      <c r="A134" s="1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125" t="s">
        <v>9</v>
      </c>
    </row>
    <row r="135" spans="1:15" ht="13.5" thickBot="1">
      <c r="A135" s="1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87">
        <f>ROUND(O137+O141+O145+O147+O149,0)</f>
        <v>277200</v>
      </c>
    </row>
    <row r="136" spans="1:15" ht="12.75">
      <c r="A136" s="1"/>
      <c r="B136" s="311" t="s">
        <v>21</v>
      </c>
      <c r="C136" s="31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6"/>
    </row>
    <row r="137" spans="1:15" ht="12.75">
      <c r="A137" s="1"/>
      <c r="B137" s="318" t="s">
        <v>187</v>
      </c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8">
        <f>ROUND(N140+N139+N138,0)</f>
        <v>24002</v>
      </c>
    </row>
    <row r="138" spans="1:15" ht="12.75">
      <c r="A138" s="1"/>
      <c r="B138" s="29"/>
      <c r="C138" s="17"/>
      <c r="D138" s="17"/>
      <c r="E138" s="17"/>
      <c r="F138" s="10"/>
      <c r="G138" s="310">
        <v>2000.2</v>
      </c>
      <c r="H138" s="310"/>
      <c r="I138" s="10" t="s">
        <v>9</v>
      </c>
      <c r="J138" s="10" t="s">
        <v>3</v>
      </c>
      <c r="K138" s="104">
        <v>12</v>
      </c>
      <c r="L138" s="10" t="s">
        <v>29</v>
      </c>
      <c r="M138" s="10" t="s">
        <v>7</v>
      </c>
      <c r="N138" s="24">
        <f>ROUND(G138*K138,2)</f>
        <v>24002.4</v>
      </c>
      <c r="O138" s="40"/>
    </row>
    <row r="139" spans="1:15" ht="12.75">
      <c r="A139" s="1"/>
      <c r="B139" s="29"/>
      <c r="C139" s="17"/>
      <c r="D139" s="17"/>
      <c r="E139" s="17"/>
      <c r="F139" s="10"/>
      <c r="G139" s="315"/>
      <c r="H139" s="315"/>
      <c r="I139" s="10" t="s">
        <v>9</v>
      </c>
      <c r="J139" s="10" t="s">
        <v>3</v>
      </c>
      <c r="K139" s="104"/>
      <c r="L139" s="10" t="s">
        <v>29</v>
      </c>
      <c r="M139" s="10" t="s">
        <v>7</v>
      </c>
      <c r="N139" s="24">
        <f>ROUND(G139*K139,2)</f>
        <v>0</v>
      </c>
      <c r="O139" s="40"/>
    </row>
    <row r="140" spans="1:15" ht="12.75">
      <c r="A140" s="1"/>
      <c r="B140" s="313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206"/>
      <c r="O140" s="40"/>
    </row>
    <row r="141" spans="1:15" ht="12.75">
      <c r="A141" s="1"/>
      <c r="B141" s="318" t="s">
        <v>22</v>
      </c>
      <c r="C141" s="319"/>
      <c r="D141" s="310">
        <v>28</v>
      </c>
      <c r="E141" s="310"/>
      <c r="F141" s="8" t="s">
        <v>8</v>
      </c>
      <c r="G141" s="314" t="s">
        <v>3</v>
      </c>
      <c r="H141" s="314"/>
      <c r="I141" s="107">
        <v>1280</v>
      </c>
      <c r="J141" s="8" t="s">
        <v>7</v>
      </c>
      <c r="K141" s="320">
        <f>ROUND(D141*I141,2)</f>
        <v>35840</v>
      </c>
      <c r="L141" s="320"/>
      <c r="M141" s="320"/>
      <c r="N141" s="8"/>
      <c r="O141" s="38">
        <f>N144+K141+K142+K143</f>
        <v>42560</v>
      </c>
    </row>
    <row r="142" spans="1:15" ht="13.5" thickBot="1">
      <c r="A142" s="1"/>
      <c r="B142" s="29"/>
      <c r="C142" s="10"/>
      <c r="D142" s="315">
        <v>2</v>
      </c>
      <c r="E142" s="315"/>
      <c r="F142" s="10" t="s">
        <v>8</v>
      </c>
      <c r="G142" s="398" t="s">
        <v>3</v>
      </c>
      <c r="H142" s="398"/>
      <c r="I142" s="214">
        <v>1110</v>
      </c>
      <c r="J142" s="10" t="s">
        <v>7</v>
      </c>
      <c r="K142" s="399">
        <f>ROUND(D142*I142,2)</f>
        <v>2220</v>
      </c>
      <c r="L142" s="399"/>
      <c r="M142" s="399"/>
      <c r="N142" s="11"/>
      <c r="O142" s="40"/>
    </row>
    <row r="143" spans="1:15" ht="13.5" thickBot="1">
      <c r="A143" s="1"/>
      <c r="B143" s="200" t="s">
        <v>148</v>
      </c>
      <c r="C143" s="202"/>
      <c r="D143" s="306">
        <v>30</v>
      </c>
      <c r="E143" s="387"/>
      <c r="F143" s="202" t="s">
        <v>8</v>
      </c>
      <c r="G143" s="386" t="s">
        <v>3</v>
      </c>
      <c r="H143" s="387"/>
      <c r="I143" s="215">
        <v>150</v>
      </c>
      <c r="J143" s="202" t="s">
        <v>7</v>
      </c>
      <c r="K143" s="400">
        <f>ROUND(D143*I143,2)</f>
        <v>4500</v>
      </c>
      <c r="L143" s="400"/>
      <c r="M143" s="400"/>
      <c r="N143" s="216"/>
      <c r="O143" s="39"/>
    </row>
    <row r="144" spans="1:15" ht="12.75">
      <c r="A144" s="1"/>
      <c r="B144" s="313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105"/>
      <c r="O144" s="40"/>
    </row>
    <row r="145" spans="1:15" ht="12.75">
      <c r="A145" s="1"/>
      <c r="B145" s="318" t="s">
        <v>188</v>
      </c>
      <c r="C145" s="319"/>
      <c r="D145" s="319"/>
      <c r="E145" s="319"/>
      <c r="F145" s="319"/>
      <c r="G145" s="319"/>
      <c r="H145" s="319"/>
      <c r="I145" s="319"/>
      <c r="J145" s="319"/>
      <c r="K145" s="250"/>
      <c r="L145" s="8"/>
      <c r="M145" s="8"/>
      <c r="N145" s="8"/>
      <c r="O145" s="38">
        <f>N146</f>
        <v>89420.67</v>
      </c>
    </row>
    <row r="146" spans="1:15" ht="12.75">
      <c r="A146" s="1"/>
      <c r="B146" s="318" t="s">
        <v>189</v>
      </c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8"/>
      <c r="N146" s="187">
        <v>89420.67</v>
      </c>
      <c r="O146" s="40"/>
    </row>
    <row r="147" spans="1:15" ht="12.75">
      <c r="A147" s="1"/>
      <c r="B147" s="318" t="s">
        <v>190</v>
      </c>
      <c r="C147" s="319"/>
      <c r="D147" s="319"/>
      <c r="E147" s="319"/>
      <c r="F147" s="319"/>
      <c r="G147" s="319"/>
      <c r="H147" s="319"/>
      <c r="I147" s="319"/>
      <c r="J147" s="319"/>
      <c r="K147" s="319"/>
      <c r="L147" s="319"/>
      <c r="M147" s="6"/>
      <c r="N147" s="209"/>
      <c r="O147" s="38">
        <f>N148</f>
        <v>62865.76</v>
      </c>
    </row>
    <row r="148" spans="1:15" ht="12.75">
      <c r="A148" s="1"/>
      <c r="B148" s="318" t="s">
        <v>0</v>
      </c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8"/>
      <c r="N148" s="210">
        <v>62865.76</v>
      </c>
      <c r="O148" s="40"/>
    </row>
    <row r="149" spans="1:15" ht="12.75">
      <c r="A149" s="1"/>
      <c r="B149" s="318" t="s">
        <v>191</v>
      </c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6"/>
      <c r="N149" s="6"/>
      <c r="O149" s="38">
        <f>N150</f>
        <v>58352</v>
      </c>
    </row>
    <row r="150" spans="1:15" ht="12.75">
      <c r="A150" s="1"/>
      <c r="B150" s="318" t="s">
        <v>0</v>
      </c>
      <c r="C150" s="319"/>
      <c r="D150" s="319"/>
      <c r="E150" s="319"/>
      <c r="F150" s="319"/>
      <c r="G150" s="319"/>
      <c r="H150" s="319"/>
      <c r="I150" s="319"/>
      <c r="J150" s="319"/>
      <c r="K150" s="319"/>
      <c r="L150" s="319"/>
      <c r="M150" s="8"/>
      <c r="N150" s="105">
        <v>58352</v>
      </c>
      <c r="O150" s="40"/>
    </row>
    <row r="151" spans="1:15" ht="12.75">
      <c r="A151" s="1"/>
      <c r="B151" s="333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6"/>
      <c r="N151" s="6"/>
      <c r="O151" s="40"/>
    </row>
    <row r="152" spans="1:15" ht="12.75">
      <c r="A152" s="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6"/>
      <c r="N152" s="6"/>
      <c r="O152" s="6"/>
    </row>
    <row r="153" spans="1:15" ht="12.75">
      <c r="A153" s="1"/>
      <c r="B153" s="234" t="s">
        <v>44</v>
      </c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</row>
    <row r="154" spans="1:15" ht="12.75">
      <c r="A154" s="1"/>
      <c r="B154" s="235" t="s">
        <v>45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</row>
    <row r="155" spans="1:15" ht="12.75">
      <c r="A155" s="1"/>
      <c r="B155" s="235" t="s">
        <v>79</v>
      </c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</row>
    <row r="156" spans="1:15" ht="13.5" thickBot="1">
      <c r="A156" s="1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 t="s">
        <v>9</v>
      </c>
    </row>
    <row r="157" spans="1:15" ht="13.5" thickBot="1">
      <c r="A157" s="1"/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52">
        <f>ROUND(F160+F163+F165+F166+F167+F168,0)</f>
        <v>221220</v>
      </c>
    </row>
    <row r="158" spans="1:15" ht="12.75">
      <c r="A158" s="1"/>
      <c r="B158" s="50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1"/>
      <c r="O158" s="36"/>
    </row>
    <row r="159" spans="1:15" ht="12.75">
      <c r="A159" s="1"/>
      <c r="B159" s="45" t="s">
        <v>23</v>
      </c>
      <c r="C159" s="12"/>
      <c r="D159" s="12"/>
      <c r="E159" s="12"/>
      <c r="F159" s="12"/>
      <c r="G159" s="12"/>
      <c r="H159" s="12"/>
      <c r="I159" s="12"/>
      <c r="J159" s="6"/>
      <c r="K159" s="327"/>
      <c r="L159" s="327"/>
      <c r="M159" s="6"/>
      <c r="N159" s="5"/>
      <c r="O159" s="28"/>
    </row>
    <row r="160" spans="1:15" ht="12.75">
      <c r="A160" s="1"/>
      <c r="B160" s="45">
        <v>35318.18</v>
      </c>
      <c r="C160" s="3" t="s">
        <v>3</v>
      </c>
      <c r="D160" s="20">
        <v>0.022</v>
      </c>
      <c r="E160" s="12" t="s">
        <v>7</v>
      </c>
      <c r="F160" s="401">
        <f>ROUND(B160*D160,2)</f>
        <v>777</v>
      </c>
      <c r="G160" s="401"/>
      <c r="H160" s="401"/>
      <c r="I160" s="12"/>
      <c r="J160" s="8"/>
      <c r="K160" s="8"/>
      <c r="L160" s="8"/>
      <c r="M160" s="8"/>
      <c r="N160" s="2"/>
      <c r="O160" s="28"/>
    </row>
    <row r="161" spans="1:15" ht="12.75">
      <c r="A161" s="1"/>
      <c r="B161" s="318" t="s">
        <v>78</v>
      </c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8"/>
      <c r="N161" s="4"/>
      <c r="O161" s="28"/>
    </row>
    <row r="162" spans="1:15" ht="12.75">
      <c r="A162" s="1"/>
      <c r="B162" s="46" t="s">
        <v>24</v>
      </c>
      <c r="C162" s="15"/>
      <c r="D162" s="6"/>
      <c r="E162" s="6"/>
      <c r="F162" s="6"/>
      <c r="G162" s="6"/>
      <c r="H162" s="326"/>
      <c r="I162" s="326"/>
      <c r="J162" s="6"/>
      <c r="K162" s="327"/>
      <c r="L162" s="327"/>
      <c r="M162" s="6"/>
      <c r="N162" s="5"/>
      <c r="O162" s="28"/>
    </row>
    <row r="163" spans="1:15" ht="12.75">
      <c r="A163" s="1"/>
      <c r="B163" s="45">
        <v>14696199</v>
      </c>
      <c r="C163" s="3" t="s">
        <v>3</v>
      </c>
      <c r="D163" s="20">
        <v>0.015</v>
      </c>
      <c r="E163" s="12" t="s">
        <v>7</v>
      </c>
      <c r="F163" s="401">
        <f>ROUND(B163*D163,2)</f>
        <v>220442.99</v>
      </c>
      <c r="G163" s="401"/>
      <c r="H163" s="401"/>
      <c r="I163" s="12"/>
      <c r="J163" s="12"/>
      <c r="K163" s="12"/>
      <c r="L163" s="12"/>
      <c r="M163" s="8"/>
      <c r="N163" s="2"/>
      <c r="O163" s="28"/>
    </row>
    <row r="164" spans="1:15" ht="12.75">
      <c r="A164" s="1"/>
      <c r="B164" s="46"/>
      <c r="C164" s="15"/>
      <c r="D164" s="6"/>
      <c r="E164" s="6"/>
      <c r="F164" s="6"/>
      <c r="G164" s="6"/>
      <c r="H164" s="326"/>
      <c r="I164" s="326"/>
      <c r="J164" s="6"/>
      <c r="K164" s="327"/>
      <c r="L164" s="327"/>
      <c r="M164" s="6"/>
      <c r="N164" s="5"/>
      <c r="O164" s="28"/>
    </row>
    <row r="165" spans="1:15" ht="12.75">
      <c r="A165" s="1"/>
      <c r="B165" s="318" t="s">
        <v>25</v>
      </c>
      <c r="C165" s="319"/>
      <c r="D165" s="319"/>
      <c r="E165" s="319"/>
      <c r="F165" s="314"/>
      <c r="G165" s="314"/>
      <c r="H165" s="314"/>
      <c r="I165" s="12"/>
      <c r="J165" s="12"/>
      <c r="K165" s="12"/>
      <c r="L165" s="12"/>
      <c r="M165" s="8"/>
      <c r="N165" s="2"/>
      <c r="O165" s="28"/>
    </row>
    <row r="166" spans="1:15" ht="12.75">
      <c r="A166" s="1"/>
      <c r="B166" s="318"/>
      <c r="C166" s="319"/>
      <c r="D166" s="319"/>
      <c r="E166" s="319"/>
      <c r="F166" s="314"/>
      <c r="G166" s="314"/>
      <c r="H166" s="314"/>
      <c r="I166" s="8"/>
      <c r="J166" s="8"/>
      <c r="K166" s="8"/>
      <c r="L166" s="8"/>
      <c r="M166" s="8"/>
      <c r="N166" s="2"/>
      <c r="O166" s="28"/>
    </row>
    <row r="167" spans="1:15" ht="12.75">
      <c r="A167" s="1"/>
      <c r="B167" s="313"/>
      <c r="C167" s="314"/>
      <c r="D167" s="314"/>
      <c r="E167" s="314"/>
      <c r="F167" s="314"/>
      <c r="G167" s="314"/>
      <c r="H167" s="314"/>
      <c r="I167" s="12"/>
      <c r="J167" s="12"/>
      <c r="K167" s="12"/>
      <c r="L167" s="12"/>
      <c r="M167" s="6"/>
      <c r="N167" s="6"/>
      <c r="O167" s="28"/>
    </row>
    <row r="168" spans="1:15" ht="13.5" thickBot="1">
      <c r="A168" s="1"/>
      <c r="B168" s="287"/>
      <c r="C168" s="288"/>
      <c r="D168" s="288"/>
      <c r="E168" s="288"/>
      <c r="F168" s="288"/>
      <c r="G168" s="288"/>
      <c r="H168" s="288"/>
      <c r="I168" s="31"/>
      <c r="J168" s="31"/>
      <c r="K168" s="31"/>
      <c r="L168" s="31"/>
      <c r="M168" s="31"/>
      <c r="N168" s="37"/>
      <c r="O168" s="32"/>
    </row>
    <row r="169" spans="1:15" ht="12.75">
      <c r="A169" s="1"/>
      <c r="B169" s="9"/>
      <c r="C169" s="9"/>
      <c r="D169" s="9"/>
      <c r="E169" s="9"/>
      <c r="F169" s="9"/>
      <c r="G169" s="9"/>
      <c r="H169" s="9"/>
      <c r="I169" s="6"/>
      <c r="J169" s="6"/>
      <c r="K169" s="6"/>
      <c r="L169" s="6"/>
      <c r="M169" s="6"/>
      <c r="N169" s="6"/>
      <c r="O169" s="6"/>
    </row>
    <row r="170" spans="1:15" ht="12.75">
      <c r="A170" s="1"/>
      <c r="B170" s="234" t="s">
        <v>74</v>
      </c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</row>
    <row r="171" spans="1:15" ht="12.75">
      <c r="A171" s="1"/>
      <c r="B171" s="235" t="s">
        <v>75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</row>
    <row r="172" spans="1:15" ht="12.75">
      <c r="A172" s="1"/>
      <c r="B172" s="235" t="s">
        <v>79</v>
      </c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</row>
    <row r="173" spans="1:15" ht="12.75">
      <c r="A173" s="1"/>
      <c r="B173" s="9"/>
      <c r="C173" s="9"/>
      <c r="D173" s="9"/>
      <c r="E173" s="9"/>
      <c r="F173" s="9"/>
      <c r="G173" s="9"/>
      <c r="H173" s="9"/>
      <c r="I173" s="6"/>
      <c r="J173" s="6"/>
      <c r="K173" s="6"/>
      <c r="L173" s="6"/>
      <c r="M173" s="6"/>
      <c r="N173" s="6"/>
      <c r="O173" s="6"/>
    </row>
    <row r="174" spans="1:15" ht="12.75">
      <c r="A174" s="1"/>
      <c r="B174" s="318" t="s">
        <v>192</v>
      </c>
      <c r="C174" s="319"/>
      <c r="D174" s="319"/>
      <c r="E174" s="319"/>
      <c r="F174" s="314"/>
      <c r="G174" s="314"/>
      <c r="H174" s="314"/>
      <c r="I174" s="12"/>
      <c r="J174" s="12"/>
      <c r="K174" s="12"/>
      <c r="L174" s="12"/>
      <c r="M174" s="8"/>
      <c r="N174" s="2"/>
      <c r="O174" s="211">
        <f>N175</f>
        <v>3500</v>
      </c>
    </row>
    <row r="175" spans="1:15" ht="12.75">
      <c r="A175" s="1"/>
      <c r="B175" s="318" t="s">
        <v>193</v>
      </c>
      <c r="C175" s="319"/>
      <c r="D175" s="319"/>
      <c r="E175" s="319"/>
      <c r="F175" s="314"/>
      <c r="G175" s="314"/>
      <c r="H175" s="314"/>
      <c r="I175" s="8"/>
      <c r="J175" s="8"/>
      <c r="K175" s="8"/>
      <c r="L175" s="8"/>
      <c r="M175" s="8"/>
      <c r="N175" s="210">
        <v>3500</v>
      </c>
      <c r="O175" s="212"/>
    </row>
    <row r="176" spans="1:15" ht="12.75">
      <c r="A176" s="1"/>
      <c r="B176" s="313"/>
      <c r="C176" s="314"/>
      <c r="D176" s="314"/>
      <c r="E176" s="314"/>
      <c r="F176" s="314"/>
      <c r="G176" s="314"/>
      <c r="H176" s="314"/>
      <c r="I176" s="12"/>
      <c r="J176" s="12"/>
      <c r="K176" s="12"/>
      <c r="L176" s="12"/>
      <c r="M176" s="6"/>
      <c r="N176" s="6"/>
      <c r="O176" s="212"/>
    </row>
    <row r="177" spans="1:15" ht="13.5" thickBot="1">
      <c r="A177" s="1"/>
      <c r="B177" s="287"/>
      <c r="C177" s="288"/>
      <c r="D177" s="288"/>
      <c r="E177" s="288"/>
      <c r="F177" s="288"/>
      <c r="G177" s="288"/>
      <c r="H177" s="288"/>
      <c r="I177" s="31"/>
      <c r="J177" s="31"/>
      <c r="K177" s="31"/>
      <c r="L177" s="31"/>
      <c r="M177" s="31"/>
      <c r="N177" s="37"/>
      <c r="O177" s="213"/>
    </row>
    <row r="178" spans="1:15" ht="12.75">
      <c r="A178" s="1"/>
      <c r="B178" s="9"/>
      <c r="C178" s="9"/>
      <c r="D178" s="9"/>
      <c r="E178" s="9"/>
      <c r="F178" s="9"/>
      <c r="G178" s="9"/>
      <c r="H178" s="9"/>
      <c r="I178" s="6"/>
      <c r="J178" s="6"/>
      <c r="K178" s="6"/>
      <c r="L178" s="6"/>
      <c r="M178" s="6"/>
      <c r="N178" s="6"/>
      <c r="O178" s="6"/>
    </row>
    <row r="179" spans="1:15" ht="12.75">
      <c r="A179" s="1"/>
      <c r="B179" s="9"/>
      <c r="C179" s="9"/>
      <c r="D179" s="9"/>
      <c r="E179" s="9"/>
      <c r="F179" s="9"/>
      <c r="G179" s="9"/>
      <c r="H179" s="9"/>
      <c r="I179" s="6"/>
      <c r="J179" s="6"/>
      <c r="K179" s="6"/>
      <c r="L179" s="6"/>
      <c r="M179" s="6"/>
      <c r="N179" s="6"/>
      <c r="O179" s="6"/>
    </row>
    <row r="180" spans="1:15" ht="12.75">
      <c r="A180" s="1"/>
      <c r="B180" s="234" t="s">
        <v>46</v>
      </c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</row>
    <row r="181" spans="1:15" ht="12.75">
      <c r="A181" s="1"/>
      <c r="B181" s="235" t="s">
        <v>47</v>
      </c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</row>
    <row r="182" spans="1:15" ht="12.75">
      <c r="A182" s="1"/>
      <c r="B182" s="235" t="s">
        <v>79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</row>
    <row r="183" spans="1:15" ht="13.5" thickBot="1">
      <c r="A183" s="1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 t="s">
        <v>9</v>
      </c>
    </row>
    <row r="184" spans="1:15" ht="13.5" thickBot="1">
      <c r="A184" s="1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111">
        <f>L194+L196</f>
        <v>197811.5</v>
      </c>
    </row>
    <row r="185" spans="1:15" ht="12.75">
      <c r="A185" s="1"/>
      <c r="B185" s="301"/>
      <c r="C185" s="299"/>
      <c r="D185" s="299"/>
      <c r="E185" s="298" t="s">
        <v>49</v>
      </c>
      <c r="F185" s="300"/>
      <c r="G185" s="280" t="s">
        <v>50</v>
      </c>
      <c r="H185" s="280"/>
      <c r="I185" s="280"/>
      <c r="J185" s="280"/>
      <c r="K185" s="69" t="s">
        <v>51</v>
      </c>
      <c r="L185" s="298" t="s">
        <v>52</v>
      </c>
      <c r="M185" s="299"/>
      <c r="N185" s="300"/>
      <c r="O185" s="70"/>
    </row>
    <row r="186" spans="1:15" ht="12.75">
      <c r="A186" s="1"/>
      <c r="B186" s="122" t="s">
        <v>53</v>
      </c>
      <c r="C186" s="66"/>
      <c r="D186" s="65"/>
      <c r="E186" s="281">
        <v>95</v>
      </c>
      <c r="F186" s="282"/>
      <c r="G186" s="283">
        <v>5.8</v>
      </c>
      <c r="H186" s="283"/>
      <c r="I186" s="283"/>
      <c r="J186" s="283"/>
      <c r="K186" s="56">
        <v>249</v>
      </c>
      <c r="L186" s="293">
        <f>E186*G186*K186</f>
        <v>137199</v>
      </c>
      <c r="M186" s="294"/>
      <c r="N186" s="295"/>
      <c r="O186" s="71"/>
    </row>
    <row r="187" spans="1:15" ht="12.75">
      <c r="A187" s="1"/>
      <c r="B187" s="122" t="s">
        <v>53</v>
      </c>
      <c r="C187" s="66"/>
      <c r="D187" s="65"/>
      <c r="E187" s="281"/>
      <c r="F187" s="282"/>
      <c r="G187" s="283">
        <v>5.8</v>
      </c>
      <c r="H187" s="283"/>
      <c r="I187" s="283"/>
      <c r="J187" s="283"/>
      <c r="K187" s="56">
        <v>249</v>
      </c>
      <c r="L187" s="293">
        <f>E187*G187*K187</f>
        <v>0</v>
      </c>
      <c r="M187" s="294"/>
      <c r="N187" s="295"/>
      <c r="O187" s="71"/>
    </row>
    <row r="188" spans="1:15" ht="12.75">
      <c r="A188" s="1"/>
      <c r="B188" s="123" t="s">
        <v>54</v>
      </c>
      <c r="C188" s="55"/>
      <c r="D188" s="65"/>
      <c r="E188" s="281"/>
      <c r="F188" s="282"/>
      <c r="G188" s="283">
        <v>57.45</v>
      </c>
      <c r="H188" s="283"/>
      <c r="I188" s="283"/>
      <c r="J188" s="283"/>
      <c r="K188" s="56">
        <v>249</v>
      </c>
      <c r="L188" s="293">
        <f>E188*G188*K188</f>
        <v>0</v>
      </c>
      <c r="M188" s="294"/>
      <c r="N188" s="295"/>
      <c r="O188" s="71"/>
    </row>
    <row r="189" spans="1:15" ht="12.75">
      <c r="A189" s="1"/>
      <c r="B189" s="123" t="s">
        <v>55</v>
      </c>
      <c r="C189" s="55"/>
      <c r="D189" s="65"/>
      <c r="E189" s="281"/>
      <c r="F189" s="282"/>
      <c r="G189" s="302">
        <v>18.71</v>
      </c>
      <c r="H189" s="302"/>
      <c r="I189" s="302"/>
      <c r="J189" s="302"/>
      <c r="K189" s="56">
        <v>249</v>
      </c>
      <c r="L189" s="293">
        <f>E189*G189*K189</f>
        <v>0</v>
      </c>
      <c r="M189" s="294"/>
      <c r="N189" s="295"/>
      <c r="O189" s="71"/>
    </row>
    <row r="190" spans="1:15" ht="12.75">
      <c r="A190" s="1"/>
      <c r="B190" s="123" t="s">
        <v>58</v>
      </c>
      <c r="C190" s="55"/>
      <c r="D190" s="65"/>
      <c r="E190" s="281"/>
      <c r="F190" s="282"/>
      <c r="G190" s="302">
        <v>5.8</v>
      </c>
      <c r="H190" s="302"/>
      <c r="I190" s="302"/>
      <c r="J190" s="302"/>
      <c r="K190" s="56">
        <v>249</v>
      </c>
      <c r="L190" s="293">
        <f>E190*G190*K190</f>
        <v>0</v>
      </c>
      <c r="M190" s="294"/>
      <c r="N190" s="295"/>
      <c r="O190" s="71"/>
    </row>
    <row r="191" spans="1:15" ht="12.75">
      <c r="A191" s="1"/>
      <c r="B191" s="124"/>
      <c r="C191" s="110"/>
      <c r="D191" s="65"/>
      <c r="E191" s="281"/>
      <c r="F191" s="282"/>
      <c r="G191" s="302"/>
      <c r="H191" s="302"/>
      <c r="I191" s="302"/>
      <c r="J191" s="302"/>
      <c r="K191" s="56"/>
      <c r="L191" s="293"/>
      <c r="M191" s="294"/>
      <c r="N191" s="295"/>
      <c r="O191" s="71"/>
    </row>
    <row r="192" spans="1:15" ht="12.75">
      <c r="A192" s="1"/>
      <c r="B192" s="124"/>
      <c r="C192" s="110"/>
      <c r="D192" s="65"/>
      <c r="E192" s="281"/>
      <c r="F192" s="282"/>
      <c r="G192" s="321"/>
      <c r="H192" s="321"/>
      <c r="I192" s="321"/>
      <c r="J192" s="321"/>
      <c r="K192" s="56"/>
      <c r="L192" s="293"/>
      <c r="M192" s="294"/>
      <c r="N192" s="295"/>
      <c r="O192" s="71"/>
    </row>
    <row r="193" spans="1:15" ht="12.75">
      <c r="A193" s="1"/>
      <c r="B193" s="124"/>
      <c r="C193" s="110"/>
      <c r="D193" s="65"/>
      <c r="E193" s="281"/>
      <c r="F193" s="282"/>
      <c r="G193" s="321"/>
      <c r="H193" s="321"/>
      <c r="I193" s="321"/>
      <c r="J193" s="321"/>
      <c r="K193" s="56"/>
      <c r="L193" s="293"/>
      <c r="M193" s="294"/>
      <c r="N193" s="295"/>
      <c r="O193" s="71"/>
    </row>
    <row r="194" spans="1:15" ht="12.75">
      <c r="A194" s="1"/>
      <c r="B194" s="350" t="s">
        <v>56</v>
      </c>
      <c r="C194" s="351"/>
      <c r="D194" s="351"/>
      <c r="E194" s="281">
        <f>SUM(E186:F193)</f>
        <v>95</v>
      </c>
      <c r="F194" s="282"/>
      <c r="G194" s="321"/>
      <c r="H194" s="321"/>
      <c r="I194" s="321"/>
      <c r="J194" s="321"/>
      <c r="K194" s="80"/>
      <c r="L194" s="354">
        <f>ROUND(L186+L187+L188+L189+L190,0)</f>
        <v>137199</v>
      </c>
      <c r="M194" s="355"/>
      <c r="N194" s="356"/>
      <c r="O194" s="71"/>
    </row>
    <row r="195" spans="1:15" ht="12.75">
      <c r="A195" s="1"/>
      <c r="B195" s="350"/>
      <c r="C195" s="351"/>
      <c r="D195" s="351"/>
      <c r="E195" s="351"/>
      <c r="F195" s="351"/>
      <c r="G195" s="351"/>
      <c r="H195" s="351"/>
      <c r="I195" s="351"/>
      <c r="J195" s="351"/>
      <c r="K195" s="352"/>
      <c r="L195" s="359"/>
      <c r="M195" s="320"/>
      <c r="N195" s="360"/>
      <c r="O195" s="71"/>
    </row>
    <row r="196" spans="1:15" ht="13.5" thickBot="1">
      <c r="A196" s="1"/>
      <c r="B196" s="323" t="s">
        <v>192</v>
      </c>
      <c r="C196" s="324"/>
      <c r="D196" s="324"/>
      <c r="E196" s="324"/>
      <c r="F196" s="324"/>
      <c r="G196" s="324"/>
      <c r="H196" s="324"/>
      <c r="I196" s="324"/>
      <c r="J196" s="324"/>
      <c r="K196" s="325"/>
      <c r="L196" s="361">
        <v>60612.5</v>
      </c>
      <c r="M196" s="362"/>
      <c r="N196" s="363"/>
      <c r="O196" s="198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22"/>
      <c r="B198" s="258" t="s">
        <v>212</v>
      </c>
      <c r="C198" s="258"/>
      <c r="D198" s="115" t="s">
        <v>26</v>
      </c>
      <c r="E198" s="322"/>
      <c r="F198" s="322"/>
      <c r="G198" s="322"/>
      <c r="H198" s="322"/>
      <c r="I198" s="21"/>
      <c r="J198" s="21"/>
      <c r="K198" s="402" t="s">
        <v>84</v>
      </c>
      <c r="L198" s="403"/>
      <c r="M198" s="22"/>
      <c r="N198" s="22"/>
      <c r="O198" s="22"/>
    </row>
    <row r="199" spans="1:15" ht="12.75">
      <c r="A199" s="22"/>
      <c r="B199" s="23"/>
      <c r="C199" s="23"/>
      <c r="D199" s="23"/>
      <c r="E199" s="21"/>
      <c r="F199" s="21"/>
      <c r="G199" s="21"/>
      <c r="H199" s="21"/>
      <c r="I199" s="21"/>
      <c r="J199" s="21"/>
      <c r="K199" s="21" t="s">
        <v>27</v>
      </c>
      <c r="L199" s="22"/>
      <c r="M199" s="22"/>
      <c r="N199" s="22"/>
      <c r="O199" s="22"/>
    </row>
    <row r="200" spans="1:15" ht="12.75">
      <c r="A200" s="22"/>
      <c r="B200" s="23"/>
      <c r="C200" s="23"/>
      <c r="D200" s="23"/>
      <c r="E200" s="23"/>
      <c r="F200" s="23"/>
      <c r="G200" s="23"/>
      <c r="H200" s="23"/>
      <c r="I200" s="23"/>
      <c r="J200" s="21"/>
      <c r="K200" s="21"/>
      <c r="L200" s="22"/>
      <c r="M200" s="22"/>
      <c r="N200" s="22"/>
      <c r="O200" s="22"/>
    </row>
    <row r="201" spans="1:15" ht="12.75">
      <c r="A201" s="22"/>
      <c r="B201" s="258" t="s">
        <v>211</v>
      </c>
      <c r="C201" s="258"/>
      <c r="D201" s="115" t="s">
        <v>26</v>
      </c>
      <c r="E201" s="322"/>
      <c r="F201" s="322"/>
      <c r="G201" s="322"/>
      <c r="H201" s="322"/>
      <c r="I201" s="21"/>
      <c r="J201" s="21"/>
      <c r="K201" s="404" t="s">
        <v>85</v>
      </c>
      <c r="L201" s="403"/>
      <c r="M201" s="22"/>
      <c r="N201" s="22"/>
      <c r="O201" s="22"/>
    </row>
    <row r="202" spans="1:15" ht="12.75">
      <c r="A202" s="22"/>
      <c r="B202" s="22"/>
      <c r="C202" s="22"/>
      <c r="D202" s="22"/>
      <c r="E202" s="21"/>
      <c r="F202" s="21"/>
      <c r="G202" s="22"/>
      <c r="H202" s="22"/>
      <c r="I202" s="22"/>
      <c r="J202" s="21"/>
      <c r="K202" s="21" t="s">
        <v>27</v>
      </c>
      <c r="L202" s="22"/>
      <c r="M202" s="22"/>
      <c r="N202" s="22"/>
      <c r="O202" s="22"/>
    </row>
    <row r="203" spans="1:15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</sheetData>
  <sheetProtection/>
  <mergeCells count="216">
    <mergeCell ref="D9:F9"/>
    <mergeCell ref="M9:N9"/>
    <mergeCell ref="B176:E176"/>
    <mergeCell ref="F176:H176"/>
    <mergeCell ref="B177:E177"/>
    <mergeCell ref="F177:H177"/>
    <mergeCell ref="B171:O171"/>
    <mergeCell ref="B172:O172"/>
    <mergeCell ref="B174:E174"/>
    <mergeCell ref="F174:H174"/>
    <mergeCell ref="B175:E175"/>
    <mergeCell ref="F175:H175"/>
    <mergeCell ref="B33:C33"/>
    <mergeCell ref="B34:C34"/>
    <mergeCell ref="B196:K196"/>
    <mergeCell ref="L196:N196"/>
    <mergeCell ref="B194:D194"/>
    <mergeCell ref="E194:F194"/>
    <mergeCell ref="G194:J194"/>
    <mergeCell ref="L194:N194"/>
    <mergeCell ref="B195:K195"/>
    <mergeCell ref="L195:N195"/>
    <mergeCell ref="B198:C198"/>
    <mergeCell ref="E198:H198"/>
    <mergeCell ref="K198:L198"/>
    <mergeCell ref="B201:C201"/>
    <mergeCell ref="E201:H201"/>
    <mergeCell ref="K201:L201"/>
    <mergeCell ref="E192:F192"/>
    <mergeCell ref="G192:J192"/>
    <mergeCell ref="L192:N192"/>
    <mergeCell ref="E193:F193"/>
    <mergeCell ref="G193:J193"/>
    <mergeCell ref="L193:N193"/>
    <mergeCell ref="E190:F190"/>
    <mergeCell ref="G190:J190"/>
    <mergeCell ref="L190:N190"/>
    <mergeCell ref="E191:F191"/>
    <mergeCell ref="G191:J191"/>
    <mergeCell ref="L191:N191"/>
    <mergeCell ref="E188:F188"/>
    <mergeCell ref="G188:J188"/>
    <mergeCell ref="L188:N188"/>
    <mergeCell ref="E189:F189"/>
    <mergeCell ref="G189:J189"/>
    <mergeCell ref="L189:N189"/>
    <mergeCell ref="E186:F186"/>
    <mergeCell ref="G186:J186"/>
    <mergeCell ref="L186:N186"/>
    <mergeCell ref="E187:F187"/>
    <mergeCell ref="G187:J187"/>
    <mergeCell ref="L187:N187"/>
    <mergeCell ref="B168:E168"/>
    <mergeCell ref="F168:H168"/>
    <mergeCell ref="B180:O180"/>
    <mergeCell ref="B181:O181"/>
    <mergeCell ref="B182:O182"/>
    <mergeCell ref="B185:D185"/>
    <mergeCell ref="E185:F185"/>
    <mergeCell ref="G185:J185"/>
    <mergeCell ref="L185:N185"/>
    <mergeCell ref="B170:O170"/>
    <mergeCell ref="B165:E165"/>
    <mergeCell ref="F165:H165"/>
    <mergeCell ref="B166:E166"/>
    <mergeCell ref="F166:H166"/>
    <mergeCell ref="B167:E167"/>
    <mergeCell ref="F167:H167"/>
    <mergeCell ref="F160:H160"/>
    <mergeCell ref="B161:L161"/>
    <mergeCell ref="H162:I162"/>
    <mergeCell ref="K162:L162"/>
    <mergeCell ref="F163:H163"/>
    <mergeCell ref="H164:I164"/>
    <mergeCell ref="K164:L164"/>
    <mergeCell ref="B151:L151"/>
    <mergeCell ref="B153:O153"/>
    <mergeCell ref="B154:O154"/>
    <mergeCell ref="B155:O155"/>
    <mergeCell ref="B157:N157"/>
    <mergeCell ref="K159:L159"/>
    <mergeCell ref="B145:K145"/>
    <mergeCell ref="B146:L146"/>
    <mergeCell ref="B147:L147"/>
    <mergeCell ref="B148:L148"/>
    <mergeCell ref="B149:L149"/>
    <mergeCell ref="B150:L150"/>
    <mergeCell ref="D142:E142"/>
    <mergeCell ref="G142:H142"/>
    <mergeCell ref="K142:M142"/>
    <mergeCell ref="D143:E143"/>
    <mergeCell ref="K143:M143"/>
    <mergeCell ref="B144:M144"/>
    <mergeCell ref="G139:H139"/>
    <mergeCell ref="B140:M140"/>
    <mergeCell ref="B141:C141"/>
    <mergeCell ref="D141:E141"/>
    <mergeCell ref="G141:H141"/>
    <mergeCell ref="K141:M141"/>
    <mergeCell ref="B131:O131"/>
    <mergeCell ref="B132:O132"/>
    <mergeCell ref="B133:O133"/>
    <mergeCell ref="B136:C136"/>
    <mergeCell ref="B137:N137"/>
    <mergeCell ref="G138:H138"/>
    <mergeCell ref="B122:N122"/>
    <mergeCell ref="B128:N128"/>
    <mergeCell ref="B124:G124"/>
    <mergeCell ref="B125:H125"/>
    <mergeCell ref="B126:K126"/>
    <mergeCell ref="B127:H127"/>
    <mergeCell ref="B114:L114"/>
    <mergeCell ref="B117:L117"/>
    <mergeCell ref="B120:L120"/>
    <mergeCell ref="B121:L121"/>
    <mergeCell ref="B115:H115"/>
    <mergeCell ref="B116:L116"/>
    <mergeCell ref="B118:F118"/>
    <mergeCell ref="B119:L119"/>
    <mergeCell ref="B113:M113"/>
    <mergeCell ref="G101:H101"/>
    <mergeCell ref="B102:M102"/>
    <mergeCell ref="B104:N104"/>
    <mergeCell ref="G105:H105"/>
    <mergeCell ref="G106:H106"/>
    <mergeCell ref="B99:N99"/>
    <mergeCell ref="G100:H100"/>
    <mergeCell ref="F108:H108"/>
    <mergeCell ref="B110:N110"/>
    <mergeCell ref="G111:H111"/>
    <mergeCell ref="G112:H112"/>
    <mergeCell ref="B87:M87"/>
    <mergeCell ref="B89:N89"/>
    <mergeCell ref="G90:H90"/>
    <mergeCell ref="G91:H91"/>
    <mergeCell ref="B92:M92"/>
    <mergeCell ref="B107:M107"/>
    <mergeCell ref="B94:N94"/>
    <mergeCell ref="G95:H95"/>
    <mergeCell ref="G96:H96"/>
    <mergeCell ref="B97:M97"/>
    <mergeCell ref="B78:O78"/>
    <mergeCell ref="B79:O79"/>
    <mergeCell ref="B80:O80"/>
    <mergeCell ref="B84:N84"/>
    <mergeCell ref="G85:H85"/>
    <mergeCell ref="G86:H86"/>
    <mergeCell ref="B69:N69"/>
    <mergeCell ref="G71:H71"/>
    <mergeCell ref="G72:H72"/>
    <mergeCell ref="G74:H74"/>
    <mergeCell ref="G75:H75"/>
    <mergeCell ref="B76:M76"/>
    <mergeCell ref="G62:H62"/>
    <mergeCell ref="G63:H63"/>
    <mergeCell ref="B64:M64"/>
    <mergeCell ref="B65:M65"/>
    <mergeCell ref="B66:L66"/>
    <mergeCell ref="B68:N68"/>
    <mergeCell ref="G56:H56"/>
    <mergeCell ref="G57:H57"/>
    <mergeCell ref="B58:M58"/>
    <mergeCell ref="B59:N59"/>
    <mergeCell ref="B60:N60"/>
    <mergeCell ref="G61:H61"/>
    <mergeCell ref="G50:H50"/>
    <mergeCell ref="G51:H51"/>
    <mergeCell ref="B52:M52"/>
    <mergeCell ref="B53:N53"/>
    <mergeCell ref="B54:N54"/>
    <mergeCell ref="G55:H55"/>
    <mergeCell ref="B44:N44"/>
    <mergeCell ref="B45:N45"/>
    <mergeCell ref="G46:H46"/>
    <mergeCell ref="G47:H47"/>
    <mergeCell ref="B48:M48"/>
    <mergeCell ref="B49:M49"/>
    <mergeCell ref="D35:E35"/>
    <mergeCell ref="H35:I35"/>
    <mergeCell ref="B36:L36"/>
    <mergeCell ref="B39:O39"/>
    <mergeCell ref="B40:O40"/>
    <mergeCell ref="B41:O41"/>
    <mergeCell ref="D32:E32"/>
    <mergeCell ref="H32:I32"/>
    <mergeCell ref="D33:E33"/>
    <mergeCell ref="H33:I33"/>
    <mergeCell ref="D34:E34"/>
    <mergeCell ref="H34:I34"/>
    <mergeCell ref="B25:O25"/>
    <mergeCell ref="B26:O26"/>
    <mergeCell ref="B27:O27"/>
    <mergeCell ref="B30:N30"/>
    <mergeCell ref="D31:E31"/>
    <mergeCell ref="H31:I31"/>
    <mergeCell ref="B14:O14"/>
    <mergeCell ref="B15:O15"/>
    <mergeCell ref="B16:O16"/>
    <mergeCell ref="B18:N18"/>
    <mergeCell ref="C19:D19"/>
    <mergeCell ref="F19:N19"/>
    <mergeCell ref="D12:F12"/>
    <mergeCell ref="M12:N12"/>
    <mergeCell ref="D10:F10"/>
    <mergeCell ref="M10:N10"/>
    <mergeCell ref="M11:N11"/>
    <mergeCell ref="B129:H129"/>
    <mergeCell ref="G143:H143"/>
    <mergeCell ref="B1:O1"/>
    <mergeCell ref="B3:O3"/>
    <mergeCell ref="B4:O4"/>
    <mergeCell ref="B5:O5"/>
    <mergeCell ref="B7:N7"/>
    <mergeCell ref="D8:F8"/>
    <mergeCell ref="M8:N8"/>
    <mergeCell ref="B2:O2"/>
  </mergeCells>
  <printOptions/>
  <pageMargins left="0.7" right="0.7" top="0.75" bottom="0.75" header="0.3" footer="0.3"/>
  <pageSetup horizontalDpi="600" verticalDpi="600" orientation="portrait" paperSize="9" scale="73" r:id="rId1"/>
  <rowBreaks count="2" manualBreakCount="2">
    <brk id="76" max="14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izmailova</dc:creator>
  <cp:keywords/>
  <dc:description/>
  <cp:lastModifiedBy>User</cp:lastModifiedBy>
  <cp:lastPrinted>2013-04-16T08:08:05Z</cp:lastPrinted>
  <dcterms:created xsi:type="dcterms:W3CDTF">2009-02-26T08:32:53Z</dcterms:created>
  <dcterms:modified xsi:type="dcterms:W3CDTF">2013-04-16T08:15:44Z</dcterms:modified>
  <cp:category/>
  <cp:version/>
  <cp:contentType/>
  <cp:contentStatus/>
</cp:coreProperties>
</file>